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5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6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Documents\NVBOTS Work Product\Engineering\"/>
    </mc:Choice>
  </mc:AlternateContent>
  <bookViews>
    <workbookView xWindow="0" yWindow="0" windowWidth="19200" windowHeight="6924" firstSheet="11" activeTab="15"/>
  </bookViews>
  <sheets>
    <sheet name="data in order" sheetId="1" r:id="rId1"/>
    <sheet name="X nested variance" sheetId="4" r:id="rId2"/>
    <sheet name="X run charts" sheetId="13" r:id="rId3"/>
    <sheet name="X ANOVA" sheetId="7" r:id="rId4"/>
    <sheet name="X t tests" sheetId="12" r:id="rId5"/>
    <sheet name="X run charts (corrected)" sheetId="18" r:id="rId6"/>
    <sheet name="Y nested variance" sheetId="5" r:id="rId7"/>
    <sheet name="Y run charts" sheetId="14" r:id="rId8"/>
    <sheet name="Y ANOVA" sheetId="10" r:id="rId9"/>
    <sheet name="Y t tests" sheetId="16" r:id="rId10"/>
    <sheet name="Y run charts (corrected)" sheetId="19" r:id="rId11"/>
    <sheet name="Z nested variance" sheetId="6" r:id="rId12"/>
    <sheet name="Z run charts" sheetId="15" r:id="rId13"/>
    <sheet name="Z ANOVA" sheetId="11" r:id="rId14"/>
    <sheet name="Z t tests" sheetId="17" r:id="rId15"/>
    <sheet name="Z run charts (corrected)" sheetId="20" r:id="rId16"/>
  </sheets>
  <calcPr calcId="171027"/>
</workbook>
</file>

<file path=xl/calcChain.xml><?xml version="1.0" encoding="utf-8"?>
<calcChain xmlns="http://schemas.openxmlformats.org/spreadsheetml/2006/main">
  <c r="S3" i="17" l="1"/>
  <c r="R152" i="17"/>
  <c r="Q152" i="17"/>
  <c r="R151" i="17"/>
  <c r="S151" i="17" s="1"/>
  <c r="Q151" i="17"/>
  <c r="R117" i="17"/>
  <c r="Q117" i="17"/>
  <c r="R116" i="17"/>
  <c r="S116" i="17" s="1"/>
  <c r="Q116" i="17"/>
  <c r="R82" i="17"/>
  <c r="Q82" i="17"/>
  <c r="R81" i="17"/>
  <c r="Q81" i="17"/>
  <c r="S81" i="17" s="1"/>
  <c r="R47" i="17"/>
  <c r="S47" i="17" s="1"/>
  <c r="Q47" i="17"/>
  <c r="R46" i="17"/>
  <c r="Q46" i="17"/>
  <c r="S46" i="17" s="1"/>
  <c r="R12" i="17"/>
  <c r="Q12" i="17"/>
  <c r="R11" i="17"/>
  <c r="Q11" i="17"/>
  <c r="S11" i="17" s="1"/>
  <c r="L12" i="17"/>
  <c r="K12" i="17"/>
  <c r="L11" i="17"/>
  <c r="M11" i="17" s="1"/>
  <c r="K11" i="17"/>
  <c r="L47" i="17"/>
  <c r="K47" i="17"/>
  <c r="L46" i="17"/>
  <c r="K46" i="17"/>
  <c r="M46" i="17" s="1"/>
  <c r="L82" i="17"/>
  <c r="K82" i="17"/>
  <c r="L81" i="17"/>
  <c r="M81" i="17" s="1"/>
  <c r="K81" i="17"/>
  <c r="L117" i="17"/>
  <c r="K117" i="17"/>
  <c r="L116" i="17"/>
  <c r="K116" i="17"/>
  <c r="M116" i="17" s="1"/>
  <c r="K152" i="17"/>
  <c r="L152" i="17"/>
  <c r="L151" i="17"/>
  <c r="K151" i="17"/>
  <c r="S3" i="16"/>
  <c r="M3" i="16"/>
  <c r="M3" i="12"/>
  <c r="S3" i="12"/>
  <c r="S172" i="12"/>
  <c r="S171" i="12"/>
  <c r="S170" i="12"/>
  <c r="S169" i="12"/>
  <c r="S168" i="12"/>
  <c r="S167" i="12"/>
  <c r="S166" i="12"/>
  <c r="S165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1" i="12"/>
  <c r="S80" i="12"/>
  <c r="S79" i="12"/>
  <c r="S78" i="12"/>
  <c r="S77" i="12"/>
  <c r="S76" i="12"/>
  <c r="S75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M172" i="12"/>
  <c r="M171" i="12"/>
  <c r="M170" i="12"/>
  <c r="M169" i="12"/>
  <c r="M168" i="12"/>
  <c r="M167" i="12"/>
  <c r="M166" i="12"/>
  <c r="M165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1" i="12"/>
  <c r="M80" i="12"/>
  <c r="M79" i="12"/>
  <c r="M78" i="12"/>
  <c r="M77" i="12"/>
  <c r="M76" i="12"/>
  <c r="M75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F102" i="19"/>
  <c r="F77" i="19"/>
  <c r="F52" i="19"/>
  <c r="F27" i="19"/>
  <c r="F2" i="19"/>
  <c r="S152" i="17"/>
  <c r="S149" i="17"/>
  <c r="S148" i="17"/>
  <c r="S147" i="17"/>
  <c r="S146" i="17"/>
  <c r="S145" i="17"/>
  <c r="S142" i="17"/>
  <c r="S141" i="17"/>
  <c r="S140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4" i="17"/>
  <c r="S113" i="17"/>
  <c r="S112" i="17"/>
  <c r="S111" i="17"/>
  <c r="S110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90" i="17"/>
  <c r="S89" i="17"/>
  <c r="S88" i="17"/>
  <c r="S87" i="17"/>
  <c r="S86" i="17"/>
  <c r="S85" i="17"/>
  <c r="S84" i="17"/>
  <c r="S83" i="17"/>
  <c r="S82" i="17"/>
  <c r="S79" i="17"/>
  <c r="S78" i="17"/>
  <c r="S77" i="17"/>
  <c r="S76" i="17"/>
  <c r="S75" i="17"/>
  <c r="S72" i="17"/>
  <c r="S71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4" i="17"/>
  <c r="S43" i="17"/>
  <c r="S42" i="17"/>
  <c r="S41" i="17"/>
  <c r="S40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9" i="17"/>
  <c r="S8" i="17"/>
  <c r="S7" i="17"/>
  <c r="S6" i="17"/>
  <c r="S5" i="17"/>
  <c r="S172" i="16"/>
  <c r="S171" i="16"/>
  <c r="S170" i="16"/>
  <c r="S169" i="16"/>
  <c r="S168" i="16"/>
  <c r="S167" i="16"/>
  <c r="S166" i="16"/>
  <c r="S165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1" i="16"/>
  <c r="S80" i="16"/>
  <c r="S79" i="16"/>
  <c r="S78" i="16"/>
  <c r="S77" i="16"/>
  <c r="S76" i="16"/>
  <c r="S75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M153" i="16"/>
  <c r="M154" i="16"/>
  <c r="M155" i="16"/>
  <c r="M156" i="16"/>
  <c r="M157" i="16"/>
  <c r="M158" i="16"/>
  <c r="M159" i="16"/>
  <c r="M160" i="16"/>
  <c r="M161" i="16"/>
  <c r="M162" i="16"/>
  <c r="M165" i="16"/>
  <c r="M166" i="16"/>
  <c r="M167" i="16"/>
  <c r="M168" i="16"/>
  <c r="M169" i="16"/>
  <c r="M170" i="16"/>
  <c r="M171" i="16"/>
  <c r="M172" i="16"/>
  <c r="M152" i="16"/>
  <c r="M151" i="16"/>
  <c r="M150" i="16"/>
  <c r="M149" i="16"/>
  <c r="M148" i="16"/>
  <c r="M147" i="16"/>
  <c r="M146" i="16"/>
  <c r="M145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1" i="16"/>
  <c r="M80" i="16"/>
  <c r="M79" i="16"/>
  <c r="M78" i="16"/>
  <c r="M77" i="16"/>
  <c r="M76" i="16"/>
  <c r="M75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6" i="17"/>
  <c r="M7" i="17"/>
  <c r="M8" i="17"/>
  <c r="M9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40" i="17"/>
  <c r="M41" i="17"/>
  <c r="M42" i="17"/>
  <c r="M43" i="17"/>
  <c r="M44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5" i="17"/>
  <c r="M76" i="17"/>
  <c r="M77" i="17"/>
  <c r="M78" i="17"/>
  <c r="M79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10" i="17"/>
  <c r="M111" i="17"/>
  <c r="M112" i="17"/>
  <c r="M113" i="17"/>
  <c r="M114" i="17"/>
  <c r="M115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5" i="17"/>
  <c r="M146" i="17"/>
  <c r="M147" i="17"/>
  <c r="M148" i="17"/>
  <c r="M149" i="17"/>
  <c r="M5" i="17"/>
  <c r="M152" i="17" l="1"/>
  <c r="M151" i="17"/>
  <c r="F72" i="17"/>
  <c r="C12" i="20" s="1"/>
  <c r="C2" i="20"/>
  <c r="C3" i="20"/>
  <c r="C4" i="20"/>
  <c r="C5" i="20"/>
  <c r="C6" i="20"/>
  <c r="C7" i="20"/>
  <c r="C8" i="20"/>
  <c r="C9" i="20"/>
  <c r="C10" i="20"/>
  <c r="C11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106" i="20"/>
  <c r="B105" i="20"/>
  <c r="B104" i="20"/>
  <c r="B103" i="20"/>
  <c r="B102" i="20"/>
  <c r="B81" i="20"/>
  <c r="B80" i="20"/>
  <c r="B79" i="20"/>
  <c r="B78" i="20"/>
  <c r="B77" i="20"/>
  <c r="B56" i="20"/>
  <c r="B55" i="20"/>
  <c r="B54" i="20"/>
  <c r="B53" i="20"/>
  <c r="B52" i="20"/>
  <c r="B31" i="20"/>
  <c r="B30" i="20"/>
  <c r="B29" i="20"/>
  <c r="B28" i="20"/>
  <c r="B27" i="20"/>
  <c r="B6" i="20"/>
  <c r="B5" i="20"/>
  <c r="B4" i="20"/>
  <c r="B3" i="20"/>
  <c r="B2" i="20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18" i="19"/>
  <c r="B19" i="19"/>
  <c r="B20" i="19"/>
  <c r="B21" i="19"/>
  <c r="B17" i="19"/>
  <c r="B13" i="19"/>
  <c r="B14" i="19"/>
  <c r="B15" i="19"/>
  <c r="B16" i="19"/>
  <c r="B12" i="19"/>
  <c r="B8" i="19"/>
  <c r="B9" i="19"/>
  <c r="B10" i="19"/>
  <c r="B11" i="19"/>
  <c r="B7" i="19"/>
  <c r="B3" i="19"/>
  <c r="B4" i="19"/>
  <c r="B5" i="19"/>
  <c r="B6" i="19"/>
  <c r="C2" i="19"/>
  <c r="B2" i="19"/>
  <c r="B2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F176" i="17"/>
  <c r="E176" i="17"/>
  <c r="F175" i="17"/>
  <c r="E175" i="17"/>
  <c r="F174" i="17"/>
  <c r="E174" i="17"/>
  <c r="F173" i="17"/>
  <c r="E173" i="17"/>
  <c r="F172" i="17"/>
  <c r="E172" i="17"/>
  <c r="F171" i="17"/>
  <c r="E171" i="17"/>
  <c r="F170" i="17"/>
  <c r="E170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F162" i="17"/>
  <c r="E162" i="17"/>
  <c r="F161" i="17"/>
  <c r="E161" i="17"/>
  <c r="F160" i="17"/>
  <c r="E160" i="17"/>
  <c r="F159" i="17"/>
  <c r="E159" i="17"/>
  <c r="F158" i="17"/>
  <c r="E158" i="17"/>
  <c r="F157" i="17"/>
  <c r="E157" i="17"/>
  <c r="F156" i="17"/>
  <c r="E156" i="17"/>
  <c r="F155" i="17"/>
  <c r="E155" i="17"/>
  <c r="F154" i="17"/>
  <c r="E154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F146" i="17"/>
  <c r="E146" i="17"/>
  <c r="F145" i="17"/>
  <c r="E145" i="17"/>
  <c r="F144" i="17"/>
  <c r="E144" i="17"/>
  <c r="F143" i="17"/>
  <c r="E143" i="17"/>
  <c r="F142" i="17"/>
  <c r="E142" i="17"/>
  <c r="F141" i="17"/>
  <c r="E141" i="17"/>
  <c r="F140" i="17"/>
  <c r="E140" i="17"/>
  <c r="F139" i="17"/>
  <c r="E139" i="17"/>
  <c r="F138" i="17"/>
  <c r="E138" i="17"/>
  <c r="F137" i="17"/>
  <c r="E137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9" i="17"/>
  <c r="E129" i="17"/>
  <c r="F128" i="17"/>
  <c r="E128" i="17"/>
  <c r="F127" i="17"/>
  <c r="E127" i="17"/>
  <c r="F126" i="17"/>
  <c r="E126" i="17"/>
  <c r="F125" i="17"/>
  <c r="E125" i="17"/>
  <c r="F124" i="17"/>
  <c r="E124" i="17"/>
  <c r="F123" i="17"/>
  <c r="E123" i="17"/>
  <c r="F122" i="17"/>
  <c r="E122" i="17"/>
  <c r="F121" i="17"/>
  <c r="E121" i="17"/>
  <c r="F120" i="17"/>
  <c r="E120" i="17"/>
  <c r="F119" i="17"/>
  <c r="E119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F112" i="17"/>
  <c r="E112" i="17"/>
  <c r="F111" i="17"/>
  <c r="E111" i="17"/>
  <c r="F110" i="17"/>
  <c r="E110" i="17"/>
  <c r="F109" i="17"/>
  <c r="E109" i="17"/>
  <c r="F108" i="17"/>
  <c r="E108" i="17"/>
  <c r="F107" i="17"/>
  <c r="E107" i="17"/>
  <c r="F106" i="17"/>
  <c r="E106" i="17"/>
  <c r="F105" i="17"/>
  <c r="E105" i="17"/>
  <c r="F104" i="17"/>
  <c r="E104" i="17"/>
  <c r="F103" i="17"/>
  <c r="E103" i="17"/>
  <c r="F102" i="17"/>
  <c r="E102" i="17"/>
  <c r="F101" i="17"/>
  <c r="E101" i="17"/>
  <c r="F100" i="17"/>
  <c r="E100" i="17"/>
  <c r="F99" i="17"/>
  <c r="E99" i="17"/>
  <c r="F98" i="17"/>
  <c r="E98" i="17"/>
  <c r="F97" i="17"/>
  <c r="E97" i="17"/>
  <c r="F96" i="17"/>
  <c r="E96" i="17"/>
  <c r="F95" i="17"/>
  <c r="E95" i="17"/>
  <c r="F94" i="17"/>
  <c r="E94" i="17"/>
  <c r="F93" i="17"/>
  <c r="E93" i="17"/>
  <c r="F92" i="17"/>
  <c r="E92" i="17"/>
  <c r="F91" i="17"/>
  <c r="E91" i="17"/>
  <c r="F90" i="17"/>
  <c r="E90" i="17"/>
  <c r="F89" i="17"/>
  <c r="E89" i="17"/>
  <c r="F88" i="17"/>
  <c r="E88" i="17"/>
  <c r="F87" i="17"/>
  <c r="E87" i="17"/>
  <c r="F86" i="17"/>
  <c r="E86" i="17"/>
  <c r="F85" i="17"/>
  <c r="E85" i="17"/>
  <c r="F84" i="17"/>
  <c r="E84" i="17"/>
  <c r="F83" i="17"/>
  <c r="E83" i="17"/>
  <c r="F82" i="17"/>
  <c r="E82" i="17"/>
  <c r="F81" i="17"/>
  <c r="E81" i="17"/>
  <c r="F80" i="17"/>
  <c r="E80" i="17"/>
  <c r="F79" i="17"/>
  <c r="E79" i="17"/>
  <c r="F78" i="17"/>
  <c r="E78" i="17"/>
  <c r="F77" i="17"/>
  <c r="E77" i="17"/>
  <c r="F76" i="17"/>
  <c r="E76" i="17"/>
  <c r="F75" i="17"/>
  <c r="E75" i="17"/>
  <c r="F74" i="17"/>
  <c r="E74" i="17"/>
  <c r="F73" i="17"/>
  <c r="E73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6" i="17"/>
  <c r="E56" i="17"/>
  <c r="F55" i="17"/>
  <c r="E55" i="17"/>
  <c r="F54" i="17"/>
  <c r="E54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F39" i="17"/>
  <c r="E39" i="17"/>
  <c r="F38" i="17"/>
  <c r="E38" i="17"/>
  <c r="F37" i="17"/>
  <c r="E37" i="17"/>
  <c r="F27" i="17"/>
  <c r="E27" i="17"/>
  <c r="F28" i="17"/>
  <c r="E28" i="17"/>
  <c r="F29" i="17"/>
  <c r="E29" i="17"/>
  <c r="F30" i="17"/>
  <c r="E30" i="17"/>
  <c r="F31" i="17"/>
  <c r="E31" i="17"/>
  <c r="F36" i="17"/>
  <c r="E36" i="17"/>
  <c r="F35" i="17"/>
  <c r="E35" i="17"/>
  <c r="F34" i="17"/>
  <c r="E34" i="17"/>
  <c r="F33" i="17"/>
  <c r="E33" i="17"/>
  <c r="F32" i="17"/>
  <c r="E32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E2" i="17"/>
  <c r="Z11" i="17"/>
  <c r="Z12" i="17"/>
  <c r="Y12" i="17"/>
  <c r="Y11" i="17"/>
  <c r="B62" i="17"/>
  <c r="C62" i="17"/>
  <c r="B63" i="17"/>
  <c r="C63" i="17"/>
  <c r="B64" i="17"/>
  <c r="C64" i="17"/>
  <c r="B65" i="17"/>
  <c r="C65" i="17"/>
  <c r="B66" i="17"/>
  <c r="C66" i="17"/>
  <c r="B2" i="17"/>
  <c r="C2" i="17"/>
  <c r="B3" i="17"/>
  <c r="C3" i="17"/>
  <c r="B4" i="17"/>
  <c r="C4" i="17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B74" i="17"/>
  <c r="C74" i="17"/>
  <c r="B75" i="17"/>
  <c r="C75" i="17"/>
  <c r="B76" i="17"/>
  <c r="C76" i="17"/>
  <c r="B77" i="17"/>
  <c r="C77" i="17"/>
  <c r="B78" i="17"/>
  <c r="C78" i="17"/>
  <c r="B79" i="17"/>
  <c r="C79" i="17"/>
  <c r="B80" i="17"/>
  <c r="C80" i="17"/>
  <c r="B81" i="17"/>
  <c r="C81" i="17"/>
  <c r="B82" i="17"/>
  <c r="C82" i="17"/>
  <c r="B83" i="17"/>
  <c r="C83" i="17"/>
  <c r="B84" i="17"/>
  <c r="C84" i="17"/>
  <c r="B85" i="17"/>
  <c r="C85" i="17"/>
  <c r="B86" i="17"/>
  <c r="C86" i="17"/>
  <c r="B87" i="17"/>
  <c r="C87" i="17"/>
  <c r="B88" i="17"/>
  <c r="C88" i="17"/>
  <c r="B89" i="17"/>
  <c r="C89" i="17"/>
  <c r="B90" i="17"/>
  <c r="C90" i="17"/>
  <c r="B91" i="17"/>
  <c r="C91" i="17"/>
  <c r="B92" i="17"/>
  <c r="C92" i="17"/>
  <c r="B93" i="17"/>
  <c r="C93" i="17"/>
  <c r="B94" i="17"/>
  <c r="C94" i="17"/>
  <c r="B95" i="17"/>
  <c r="C95" i="17"/>
  <c r="B96" i="17"/>
  <c r="C96" i="17"/>
  <c r="B97" i="17"/>
  <c r="C97" i="17"/>
  <c r="B98" i="17"/>
  <c r="C98" i="17"/>
  <c r="B99" i="17"/>
  <c r="C99" i="17"/>
  <c r="B100" i="17"/>
  <c r="C100" i="17"/>
  <c r="B101" i="17"/>
  <c r="C101" i="17"/>
  <c r="B102" i="17"/>
  <c r="C102" i="17"/>
  <c r="B103" i="17"/>
  <c r="C103" i="17"/>
  <c r="B104" i="17"/>
  <c r="C104" i="17"/>
  <c r="B105" i="17"/>
  <c r="C105" i="17"/>
  <c r="B106" i="17"/>
  <c r="C106" i="17"/>
  <c r="B107" i="17"/>
  <c r="C107" i="17"/>
  <c r="B108" i="17"/>
  <c r="C108" i="17"/>
  <c r="B109" i="17"/>
  <c r="C109" i="17"/>
  <c r="B110" i="17"/>
  <c r="C110" i="17"/>
  <c r="B111" i="17"/>
  <c r="C111" i="17"/>
  <c r="B112" i="17"/>
  <c r="C112" i="17"/>
  <c r="B113" i="17"/>
  <c r="C113" i="17"/>
  <c r="B114" i="17"/>
  <c r="C114" i="17"/>
  <c r="B115" i="17"/>
  <c r="C115" i="17"/>
  <c r="B116" i="17"/>
  <c r="C116" i="17"/>
  <c r="B117" i="17"/>
  <c r="C117" i="17"/>
  <c r="B118" i="17"/>
  <c r="C118" i="17"/>
  <c r="B119" i="17"/>
  <c r="C119" i="17"/>
  <c r="B120" i="17"/>
  <c r="C120" i="17"/>
  <c r="B121" i="17"/>
  <c r="C121" i="17"/>
  <c r="B122" i="17"/>
  <c r="C122" i="17"/>
  <c r="B123" i="17"/>
  <c r="C123" i="17"/>
  <c r="B124" i="17"/>
  <c r="C124" i="17"/>
  <c r="B125" i="17"/>
  <c r="C125" i="17"/>
  <c r="B126" i="17"/>
  <c r="C126" i="17"/>
  <c r="B127" i="17"/>
  <c r="C127" i="17"/>
  <c r="B128" i="17"/>
  <c r="C128" i="17"/>
  <c r="B129" i="17"/>
  <c r="C129" i="17"/>
  <c r="B130" i="17"/>
  <c r="C130" i="17"/>
  <c r="B131" i="17"/>
  <c r="C131" i="17"/>
  <c r="B132" i="17"/>
  <c r="C132" i="17"/>
  <c r="B133" i="17"/>
  <c r="C133" i="17"/>
  <c r="B134" i="17"/>
  <c r="C134" i="17"/>
  <c r="B135" i="17"/>
  <c r="C135" i="17"/>
  <c r="B136" i="17"/>
  <c r="C136" i="17"/>
  <c r="B137" i="17"/>
  <c r="C137" i="17"/>
  <c r="B138" i="17"/>
  <c r="C138" i="17"/>
  <c r="B139" i="17"/>
  <c r="C139" i="17"/>
  <c r="B140" i="17"/>
  <c r="C140" i="17"/>
  <c r="B141" i="17"/>
  <c r="C141" i="17"/>
  <c r="B142" i="17"/>
  <c r="C142" i="17"/>
  <c r="B143" i="17"/>
  <c r="C143" i="17"/>
  <c r="B144" i="17"/>
  <c r="C144" i="17"/>
  <c r="B145" i="17"/>
  <c r="C145" i="17"/>
  <c r="B146" i="17"/>
  <c r="C146" i="17"/>
  <c r="B147" i="17"/>
  <c r="C147" i="17"/>
  <c r="B148" i="17"/>
  <c r="C148" i="17"/>
  <c r="B149" i="17"/>
  <c r="C149" i="17"/>
  <c r="B150" i="17"/>
  <c r="C150" i="17"/>
  <c r="B151" i="17"/>
  <c r="C151" i="17"/>
  <c r="B152" i="17"/>
  <c r="C152" i="17"/>
  <c r="B153" i="17"/>
  <c r="C153" i="17"/>
  <c r="B154" i="17"/>
  <c r="C154" i="17"/>
  <c r="B155" i="17"/>
  <c r="C155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F193" i="16"/>
  <c r="E193" i="16"/>
  <c r="F192" i="16"/>
  <c r="E192" i="16"/>
  <c r="F191" i="16"/>
  <c r="E191" i="16"/>
  <c r="F190" i="16"/>
  <c r="E190" i="16"/>
  <c r="F189" i="16"/>
  <c r="E189" i="16"/>
  <c r="F188" i="16"/>
  <c r="E188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8" i="16"/>
  <c r="E178" i="16"/>
  <c r="F177" i="16"/>
  <c r="E177" i="16"/>
  <c r="F176" i="16"/>
  <c r="E176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62" i="16"/>
  <c r="E162" i="16"/>
  <c r="F161" i="16"/>
  <c r="E161" i="16"/>
  <c r="F160" i="16"/>
  <c r="E160" i="16"/>
  <c r="F159" i="16"/>
  <c r="E159" i="16"/>
  <c r="F158" i="16"/>
  <c r="E158" i="16"/>
  <c r="F157" i="16"/>
  <c r="E157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F146" i="16"/>
  <c r="E146" i="16"/>
  <c r="F145" i="16"/>
  <c r="E145" i="16"/>
  <c r="F144" i="16"/>
  <c r="E144" i="16"/>
  <c r="F143" i="16"/>
  <c r="E143" i="16"/>
  <c r="F142" i="16"/>
  <c r="E142" i="16"/>
  <c r="F141" i="16"/>
  <c r="E141" i="16"/>
  <c r="F140" i="16"/>
  <c r="E140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9" i="16"/>
  <c r="E129" i="16"/>
  <c r="F128" i="16"/>
  <c r="E128" i="16"/>
  <c r="F127" i="16"/>
  <c r="E127" i="16"/>
  <c r="F126" i="16"/>
  <c r="E126" i="16"/>
  <c r="F125" i="16"/>
  <c r="E125" i="16"/>
  <c r="F124" i="16"/>
  <c r="E124" i="16"/>
  <c r="F123" i="16"/>
  <c r="E123" i="16"/>
  <c r="F122" i="16"/>
  <c r="E122" i="16"/>
  <c r="F121" i="16"/>
  <c r="E121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3" i="16"/>
  <c r="E113" i="16"/>
  <c r="F112" i="16"/>
  <c r="E112" i="16"/>
  <c r="F111" i="16"/>
  <c r="E111" i="16"/>
  <c r="F110" i="16"/>
  <c r="E110" i="16"/>
  <c r="F109" i="16"/>
  <c r="E109" i="16"/>
  <c r="F108" i="16"/>
  <c r="E108" i="16"/>
  <c r="F107" i="16"/>
  <c r="E107" i="16"/>
  <c r="F106" i="16"/>
  <c r="E106" i="16"/>
  <c r="F105" i="16"/>
  <c r="E105" i="16"/>
  <c r="F104" i="16"/>
  <c r="E104" i="16"/>
  <c r="F103" i="16"/>
  <c r="E103" i="16"/>
  <c r="F102" i="16"/>
  <c r="E102" i="16"/>
  <c r="F101" i="16"/>
  <c r="E101" i="16"/>
  <c r="F100" i="16"/>
  <c r="E100" i="16"/>
  <c r="F99" i="16"/>
  <c r="E99" i="16"/>
  <c r="F98" i="16"/>
  <c r="E98" i="16"/>
  <c r="F97" i="16"/>
  <c r="E97" i="16"/>
  <c r="F96" i="16"/>
  <c r="E96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F89" i="16"/>
  <c r="E89" i="16"/>
  <c r="F88" i="16"/>
  <c r="E88" i="16"/>
  <c r="F87" i="16"/>
  <c r="E87" i="16"/>
  <c r="F86" i="16"/>
  <c r="E86" i="16"/>
  <c r="F85" i="16"/>
  <c r="E85" i="16"/>
  <c r="F84" i="16"/>
  <c r="E84" i="16"/>
  <c r="F83" i="16"/>
  <c r="E83" i="16"/>
  <c r="F82" i="16"/>
  <c r="E82" i="16"/>
  <c r="F81" i="16"/>
  <c r="E81" i="16"/>
  <c r="F80" i="16"/>
  <c r="E80" i="16"/>
  <c r="F79" i="16"/>
  <c r="E79" i="16"/>
  <c r="F78" i="16"/>
  <c r="E78" i="16"/>
  <c r="F77" i="16"/>
  <c r="E77" i="16"/>
  <c r="F76" i="16"/>
  <c r="E76" i="16"/>
  <c r="F75" i="16"/>
  <c r="E75" i="16"/>
  <c r="F74" i="16"/>
  <c r="E74" i="16"/>
  <c r="F73" i="16"/>
  <c r="E73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B2" i="16"/>
  <c r="C2" i="16"/>
  <c r="B3" i="16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P145" i="17" l="1"/>
  <c r="AD145" i="17"/>
  <c r="I149" i="17"/>
  <c r="AC145" i="17"/>
  <c r="J117" i="17"/>
  <c r="J113" i="17"/>
  <c r="J152" i="17"/>
  <c r="J151" i="17"/>
  <c r="I148" i="17"/>
  <c r="J149" i="17"/>
  <c r="J148" i="17"/>
  <c r="J147" i="17"/>
  <c r="J146" i="17"/>
  <c r="O145" i="17"/>
  <c r="Q145" i="17" s="1"/>
  <c r="I82" i="17"/>
  <c r="I81" i="17"/>
  <c r="W47" i="17"/>
  <c r="I46" i="17"/>
  <c r="W43" i="17"/>
  <c r="I42" i="17"/>
  <c r="AC40" i="17"/>
  <c r="I11" i="17"/>
  <c r="I7" i="17"/>
  <c r="I151" i="17"/>
  <c r="J82" i="17"/>
  <c r="W75" i="17"/>
  <c r="I47" i="17"/>
  <c r="W44" i="17"/>
  <c r="I43" i="17"/>
  <c r="W40" i="17"/>
  <c r="I12" i="17"/>
  <c r="I8" i="17"/>
  <c r="I152" i="17"/>
  <c r="J81" i="17"/>
  <c r="I75" i="17"/>
  <c r="O82" i="17"/>
  <c r="W45" i="17"/>
  <c r="I44" i="17"/>
  <c r="W41" i="17"/>
  <c r="I40" i="17"/>
  <c r="O40" i="17"/>
  <c r="I9" i="17"/>
  <c r="I5" i="17"/>
  <c r="AC5" i="17"/>
  <c r="W46" i="17"/>
  <c r="W42" i="17"/>
  <c r="I41" i="17"/>
  <c r="I6" i="17"/>
  <c r="W5" i="17"/>
  <c r="Y5" i="17" s="1"/>
  <c r="J5" i="17"/>
  <c r="W12" i="17"/>
  <c r="W11" i="17"/>
  <c r="W9" i="17"/>
  <c r="W8" i="17"/>
  <c r="W7" i="17"/>
  <c r="W6" i="17"/>
  <c r="X5" i="17"/>
  <c r="X152" i="17"/>
  <c r="X150" i="17"/>
  <c r="X147" i="17"/>
  <c r="AC151" i="17"/>
  <c r="X146" i="17"/>
  <c r="X148" i="17"/>
  <c r="X151" i="17"/>
  <c r="X149" i="17"/>
  <c r="X117" i="17"/>
  <c r="X113" i="17"/>
  <c r="I112" i="17"/>
  <c r="I111" i="17"/>
  <c r="J112" i="17"/>
  <c r="W145" i="17"/>
  <c r="I145" i="17"/>
  <c r="W116" i="17"/>
  <c r="I116" i="17"/>
  <c r="W114" i="17"/>
  <c r="I114" i="17"/>
  <c r="W112" i="17"/>
  <c r="W111" i="17"/>
  <c r="W110" i="17"/>
  <c r="X111" i="17"/>
  <c r="X110" i="17"/>
  <c r="W152" i="17"/>
  <c r="W151" i="17"/>
  <c r="W150" i="17"/>
  <c r="W149" i="17"/>
  <c r="W148" i="17"/>
  <c r="W147" i="17"/>
  <c r="I147" i="17"/>
  <c r="W146" i="17"/>
  <c r="I146" i="17"/>
  <c r="W117" i="17"/>
  <c r="I117" i="17"/>
  <c r="W115" i="17"/>
  <c r="W113" i="17"/>
  <c r="I113" i="17"/>
  <c r="J110" i="17"/>
  <c r="X115" i="17"/>
  <c r="X145" i="17"/>
  <c r="J145" i="17"/>
  <c r="X116" i="17"/>
  <c r="J116" i="17"/>
  <c r="X114" i="17"/>
  <c r="J114" i="17"/>
  <c r="X112" i="17"/>
  <c r="J111" i="17"/>
  <c r="I110" i="17"/>
  <c r="P82" i="17"/>
  <c r="O81" i="17"/>
  <c r="P81" i="17"/>
  <c r="X82" i="17"/>
  <c r="AD82" i="17"/>
  <c r="X81" i="17"/>
  <c r="X80" i="17"/>
  <c r="O75" i="17"/>
  <c r="O77" i="17"/>
  <c r="O78" i="17"/>
  <c r="O79" i="17"/>
  <c r="P75" i="17"/>
  <c r="P76" i="17"/>
  <c r="P77" i="17"/>
  <c r="P79" i="17"/>
  <c r="W82" i="17"/>
  <c r="W81" i="17"/>
  <c r="I80" i="17"/>
  <c r="W80" i="17"/>
  <c r="W79" i="17"/>
  <c r="W78" i="17"/>
  <c r="W77" i="17"/>
  <c r="W76" i="17"/>
  <c r="I79" i="17"/>
  <c r="I78" i="17"/>
  <c r="I77" i="17"/>
  <c r="I76" i="17"/>
  <c r="AC75" i="17"/>
  <c r="AC76" i="17"/>
  <c r="AD75" i="17"/>
  <c r="AD76" i="17"/>
  <c r="X79" i="17"/>
  <c r="J79" i="17"/>
  <c r="X78" i="17"/>
  <c r="J78" i="17"/>
  <c r="X77" i="17"/>
  <c r="J77" i="17"/>
  <c r="X76" i="17"/>
  <c r="J76" i="17"/>
  <c r="X75" i="17"/>
  <c r="J75" i="17"/>
  <c r="AD47" i="17"/>
  <c r="X47" i="17"/>
  <c r="J47" i="17"/>
  <c r="AD46" i="17"/>
  <c r="X46" i="17"/>
  <c r="Y46" i="17" s="1"/>
  <c r="J46" i="17"/>
  <c r="AD45" i="17"/>
  <c r="X45" i="17"/>
  <c r="AD44" i="17"/>
  <c r="X44" i="17"/>
  <c r="J44" i="17"/>
  <c r="AD43" i="17"/>
  <c r="X43" i="17"/>
  <c r="Z43" i="17" s="1"/>
  <c r="J43" i="17"/>
  <c r="AD42" i="17"/>
  <c r="X42" i="17"/>
  <c r="J42" i="17"/>
  <c r="AD41" i="17"/>
  <c r="X41" i="17"/>
  <c r="Z41" i="17" s="1"/>
  <c r="J41" i="17"/>
  <c r="L41" i="17" s="1"/>
  <c r="AD40" i="17"/>
  <c r="X40" i="17"/>
  <c r="Y40" i="17" s="1"/>
  <c r="J40" i="17"/>
  <c r="AD12" i="17"/>
  <c r="X12" i="17"/>
  <c r="J12" i="17"/>
  <c r="AD11" i="17"/>
  <c r="X11" i="17"/>
  <c r="J11" i="17"/>
  <c r="AD9" i="17"/>
  <c r="X9" i="17"/>
  <c r="Y9" i="17" s="1"/>
  <c r="J9" i="17"/>
  <c r="AD8" i="17"/>
  <c r="X8" i="17"/>
  <c r="Z8" i="17" s="1"/>
  <c r="J8" i="17"/>
  <c r="AD7" i="17"/>
  <c r="X7" i="17"/>
  <c r="J7" i="17"/>
  <c r="AD6" i="17"/>
  <c r="X6" i="17"/>
  <c r="J6" i="17"/>
  <c r="L6" i="17" s="1"/>
  <c r="AD5" i="17"/>
  <c r="P5" i="17"/>
  <c r="AC47" i="17"/>
  <c r="AC46" i="17"/>
  <c r="AC45" i="17"/>
  <c r="AC44" i="17"/>
  <c r="AC43" i="17"/>
  <c r="AC42" i="17"/>
  <c r="AC41" i="17"/>
  <c r="AC12" i="17"/>
  <c r="AC11" i="17"/>
  <c r="AC9" i="17"/>
  <c r="AC8" i="17"/>
  <c r="AC7" i="17"/>
  <c r="AC6" i="17"/>
  <c r="O5" i="16"/>
  <c r="O85" i="16"/>
  <c r="O45" i="16"/>
  <c r="W125" i="16"/>
  <c r="W126" i="16"/>
  <c r="W127" i="16"/>
  <c r="W128" i="16"/>
  <c r="W129" i="16"/>
  <c r="W130" i="16"/>
  <c r="W131" i="16"/>
  <c r="W132" i="16"/>
  <c r="X125" i="16"/>
  <c r="X126" i="16"/>
  <c r="X127" i="16"/>
  <c r="X128" i="16"/>
  <c r="X129" i="16"/>
  <c r="X130" i="16"/>
  <c r="X131" i="16"/>
  <c r="X132" i="16"/>
  <c r="W165" i="16"/>
  <c r="W166" i="16"/>
  <c r="W167" i="16"/>
  <c r="W168" i="16"/>
  <c r="W169" i="16"/>
  <c r="W170" i="16"/>
  <c r="W171" i="16"/>
  <c r="W172" i="16"/>
  <c r="X165" i="16"/>
  <c r="X166" i="16"/>
  <c r="X167" i="16"/>
  <c r="X168" i="16"/>
  <c r="X169" i="16"/>
  <c r="X170" i="16"/>
  <c r="X171" i="16"/>
  <c r="X172" i="16"/>
  <c r="I125" i="16"/>
  <c r="I126" i="16"/>
  <c r="I127" i="16"/>
  <c r="I128" i="16"/>
  <c r="I129" i="16"/>
  <c r="I130" i="16"/>
  <c r="I131" i="16"/>
  <c r="I132" i="16"/>
  <c r="J125" i="16"/>
  <c r="J126" i="16"/>
  <c r="J127" i="16"/>
  <c r="J128" i="16"/>
  <c r="J129" i="16"/>
  <c r="J130" i="16"/>
  <c r="J131" i="16"/>
  <c r="J132" i="16"/>
  <c r="I165" i="16"/>
  <c r="I166" i="16"/>
  <c r="I167" i="16"/>
  <c r="I168" i="16"/>
  <c r="I169" i="16"/>
  <c r="I170" i="16"/>
  <c r="I171" i="16"/>
  <c r="I172" i="16"/>
  <c r="J165" i="16"/>
  <c r="J166" i="16"/>
  <c r="J167" i="16"/>
  <c r="J168" i="16"/>
  <c r="J169" i="16"/>
  <c r="J170" i="16"/>
  <c r="J171" i="16"/>
  <c r="J172" i="16"/>
  <c r="AC85" i="16"/>
  <c r="AC45" i="16"/>
  <c r="AC5" i="16"/>
  <c r="AE5" i="16" s="1"/>
  <c r="AD92" i="16"/>
  <c r="P92" i="16"/>
  <c r="AD91" i="16"/>
  <c r="P91" i="16"/>
  <c r="AD90" i="16"/>
  <c r="P90" i="16"/>
  <c r="AD89" i="16"/>
  <c r="P89" i="16"/>
  <c r="AD88" i="16"/>
  <c r="P88" i="16"/>
  <c r="AD87" i="16"/>
  <c r="P87" i="16"/>
  <c r="AD86" i="16"/>
  <c r="P86" i="16"/>
  <c r="AD85" i="16"/>
  <c r="P85" i="16"/>
  <c r="AD52" i="16"/>
  <c r="P52" i="16"/>
  <c r="AD51" i="16"/>
  <c r="P51" i="16"/>
  <c r="Q51" i="16" s="1"/>
  <c r="AD50" i="16"/>
  <c r="P50" i="16"/>
  <c r="AD49" i="16"/>
  <c r="P49" i="16"/>
  <c r="Q49" i="16" s="1"/>
  <c r="AD48" i="16"/>
  <c r="P48" i="16"/>
  <c r="AD47" i="16"/>
  <c r="P47" i="16"/>
  <c r="Q47" i="16" s="1"/>
  <c r="AD46" i="16"/>
  <c r="P46" i="16"/>
  <c r="AD45" i="16"/>
  <c r="P45" i="16"/>
  <c r="Q45" i="16" s="1"/>
  <c r="AD12" i="16"/>
  <c r="P12" i="16"/>
  <c r="AD11" i="16"/>
  <c r="P11" i="16"/>
  <c r="AD10" i="16"/>
  <c r="P10" i="16"/>
  <c r="AD9" i="16"/>
  <c r="P9" i="16"/>
  <c r="AD8" i="16"/>
  <c r="P8" i="16"/>
  <c r="AD7" i="16"/>
  <c r="P7" i="16"/>
  <c r="AD6" i="16"/>
  <c r="P6" i="16"/>
  <c r="AD5" i="16"/>
  <c r="P5" i="16"/>
  <c r="AC92" i="16"/>
  <c r="AE92" i="16" s="1"/>
  <c r="O92" i="16"/>
  <c r="R92" i="16" s="1"/>
  <c r="AC91" i="16"/>
  <c r="AF91" i="16" s="1"/>
  <c r="O91" i="16"/>
  <c r="R91" i="16" s="1"/>
  <c r="AC90" i="16"/>
  <c r="AF90" i="16" s="1"/>
  <c r="O90" i="16"/>
  <c r="R90" i="16" s="1"/>
  <c r="AC89" i="16"/>
  <c r="AF89" i="16" s="1"/>
  <c r="O89" i="16"/>
  <c r="AC88" i="16"/>
  <c r="O88" i="16"/>
  <c r="Q88" i="16" s="1"/>
  <c r="AC87" i="16"/>
  <c r="AF87" i="16" s="1"/>
  <c r="O87" i="16"/>
  <c r="AC86" i="16"/>
  <c r="O86" i="16"/>
  <c r="Q86" i="16" s="1"/>
  <c r="AC52" i="16"/>
  <c r="O52" i="16"/>
  <c r="R52" i="16" s="1"/>
  <c r="AC51" i="16"/>
  <c r="O51" i="16"/>
  <c r="AC50" i="16"/>
  <c r="O50" i="16"/>
  <c r="R50" i="16" s="1"/>
  <c r="AC49" i="16"/>
  <c r="O49" i="16"/>
  <c r="AC48" i="16"/>
  <c r="O48" i="16"/>
  <c r="R48" i="16" s="1"/>
  <c r="AC47" i="16"/>
  <c r="O47" i="16"/>
  <c r="AC46" i="16"/>
  <c r="O46" i="16"/>
  <c r="Q46" i="16" s="1"/>
  <c r="AC12" i="16"/>
  <c r="AE12" i="16" s="1"/>
  <c r="O12" i="16"/>
  <c r="R12" i="16" s="1"/>
  <c r="AC11" i="16"/>
  <c r="AF11" i="16" s="1"/>
  <c r="O11" i="16"/>
  <c r="R11" i="16" s="1"/>
  <c r="AC10" i="16"/>
  <c r="AE10" i="16" s="1"/>
  <c r="O10" i="16"/>
  <c r="Q10" i="16" s="1"/>
  <c r="AC9" i="16"/>
  <c r="AE9" i="16" s="1"/>
  <c r="O9" i="16"/>
  <c r="Q9" i="16" s="1"/>
  <c r="AC8" i="16"/>
  <c r="AE8" i="16" s="1"/>
  <c r="O8" i="16"/>
  <c r="Q8" i="16" s="1"/>
  <c r="AC7" i="16"/>
  <c r="AE7" i="16" s="1"/>
  <c r="O7" i="16"/>
  <c r="Q7" i="16" s="1"/>
  <c r="AC6" i="16"/>
  <c r="AE6" i="16" s="1"/>
  <c r="O6" i="16"/>
  <c r="Q6" i="16" s="1"/>
  <c r="X92" i="16"/>
  <c r="J92" i="16"/>
  <c r="X91" i="16"/>
  <c r="J91" i="16"/>
  <c r="X90" i="16"/>
  <c r="J90" i="16"/>
  <c r="X89" i="16"/>
  <c r="J89" i="16"/>
  <c r="X88" i="16"/>
  <c r="J88" i="16"/>
  <c r="X87" i="16"/>
  <c r="J87" i="16"/>
  <c r="X86" i="16"/>
  <c r="J86" i="16"/>
  <c r="X85" i="16"/>
  <c r="J85" i="16"/>
  <c r="X52" i="16"/>
  <c r="J52" i="16"/>
  <c r="X51" i="16"/>
  <c r="J51" i="16"/>
  <c r="X50" i="16"/>
  <c r="J50" i="16"/>
  <c r="X49" i="16"/>
  <c r="J49" i="16"/>
  <c r="X48" i="16"/>
  <c r="J48" i="16"/>
  <c r="X47" i="16"/>
  <c r="J47" i="16"/>
  <c r="X46" i="16"/>
  <c r="J46" i="16"/>
  <c r="X45" i="16"/>
  <c r="J45" i="16"/>
  <c r="X12" i="16"/>
  <c r="J12" i="16"/>
  <c r="X11" i="16"/>
  <c r="J11" i="16"/>
  <c r="X10" i="16"/>
  <c r="J10" i="16"/>
  <c r="X9" i="16"/>
  <c r="J9" i="16"/>
  <c r="X8" i="16"/>
  <c r="J8" i="16"/>
  <c r="X7" i="16"/>
  <c r="J7" i="16"/>
  <c r="X6" i="16"/>
  <c r="J6" i="16"/>
  <c r="X5" i="16"/>
  <c r="J5" i="16"/>
  <c r="W92" i="16"/>
  <c r="Z92" i="16" s="1"/>
  <c r="I92" i="16"/>
  <c r="K92" i="16" s="1"/>
  <c r="W91" i="16"/>
  <c r="Y91" i="16" s="1"/>
  <c r="I91" i="16"/>
  <c r="K91" i="16" s="1"/>
  <c r="W90" i="16"/>
  <c r="Y90" i="16" s="1"/>
  <c r="I90" i="16"/>
  <c r="W89" i="16"/>
  <c r="I89" i="16"/>
  <c r="W88" i="16"/>
  <c r="I88" i="16"/>
  <c r="W87" i="16"/>
  <c r="I87" i="16"/>
  <c r="W86" i="16"/>
  <c r="I86" i="16"/>
  <c r="W85" i="16"/>
  <c r="I85" i="16"/>
  <c r="W52" i="16"/>
  <c r="I52" i="16"/>
  <c r="W51" i="16"/>
  <c r="I51" i="16"/>
  <c r="W50" i="16"/>
  <c r="I50" i="16"/>
  <c r="W49" i="16"/>
  <c r="I49" i="16"/>
  <c r="W48" i="16"/>
  <c r="I48" i="16"/>
  <c r="W47" i="16"/>
  <c r="I47" i="16"/>
  <c r="W46" i="16"/>
  <c r="I46" i="16"/>
  <c r="W45" i="16"/>
  <c r="I45" i="16"/>
  <c r="W12" i="16"/>
  <c r="I12" i="16"/>
  <c r="W11" i="16"/>
  <c r="I11" i="16"/>
  <c r="W10" i="16"/>
  <c r="I10" i="16"/>
  <c r="K10" i="16" s="1"/>
  <c r="W9" i="16"/>
  <c r="Y9" i="16" s="1"/>
  <c r="I9" i="16"/>
  <c r="K9" i="16" s="1"/>
  <c r="W8" i="16"/>
  <c r="Y8" i="16" s="1"/>
  <c r="I8" i="16"/>
  <c r="K8" i="16" s="1"/>
  <c r="W7" i="16"/>
  <c r="Y7" i="16" s="1"/>
  <c r="I7" i="16"/>
  <c r="K7" i="16" s="1"/>
  <c r="W6" i="16"/>
  <c r="Y6" i="16" s="1"/>
  <c r="I6" i="16"/>
  <c r="K6" i="16" s="1"/>
  <c r="W5" i="16"/>
  <c r="Y5" i="16" s="1"/>
  <c r="I5" i="16"/>
  <c r="K5" i="16" s="1"/>
  <c r="Y172" i="16"/>
  <c r="Y168" i="16"/>
  <c r="K168" i="16"/>
  <c r="Y167" i="16"/>
  <c r="K167" i="16"/>
  <c r="Y166" i="16"/>
  <c r="Y129" i="16"/>
  <c r="K129" i="16"/>
  <c r="Y128" i="16"/>
  <c r="K128" i="16"/>
  <c r="K127" i="16"/>
  <c r="Y126" i="16"/>
  <c r="K126" i="16"/>
  <c r="Y125" i="16"/>
  <c r="K125" i="16"/>
  <c r="Y92" i="16"/>
  <c r="Q91" i="16"/>
  <c r="AE90" i="16"/>
  <c r="Q90" i="16"/>
  <c r="Y89" i="16"/>
  <c r="Z89" i="16"/>
  <c r="Y88" i="16"/>
  <c r="Z88" i="16"/>
  <c r="K88" i="16"/>
  <c r="L88" i="16"/>
  <c r="K87" i="16"/>
  <c r="L87" i="16"/>
  <c r="K86" i="16"/>
  <c r="L86" i="16"/>
  <c r="Y85" i="16"/>
  <c r="Z85" i="16"/>
  <c r="K85" i="16"/>
  <c r="L85" i="16"/>
  <c r="K52" i="16"/>
  <c r="L52" i="16"/>
  <c r="Y51" i="16"/>
  <c r="Z51" i="16"/>
  <c r="Y50" i="16"/>
  <c r="Z50" i="16"/>
  <c r="K50" i="16"/>
  <c r="L50" i="16"/>
  <c r="Y49" i="16"/>
  <c r="Z49" i="16"/>
  <c r="K49" i="16"/>
  <c r="L49" i="16"/>
  <c r="Y48" i="16"/>
  <c r="Z48" i="16"/>
  <c r="K48" i="16"/>
  <c r="L48" i="16"/>
  <c r="Y47" i="16"/>
  <c r="Z47" i="16"/>
  <c r="K47" i="16"/>
  <c r="L47" i="16"/>
  <c r="Y46" i="16"/>
  <c r="Z46" i="16"/>
  <c r="K46" i="16"/>
  <c r="L46" i="16"/>
  <c r="Y45" i="16"/>
  <c r="Z45" i="16"/>
  <c r="K45" i="16"/>
  <c r="L45" i="16"/>
  <c r="Y12" i="16"/>
  <c r="Z12" i="16"/>
  <c r="K12" i="16"/>
  <c r="L12" i="16"/>
  <c r="Y11" i="16"/>
  <c r="Z11" i="16"/>
  <c r="K11" i="16"/>
  <c r="L11" i="16"/>
  <c r="Y10" i="16"/>
  <c r="Z10" i="16"/>
  <c r="Q89" i="16"/>
  <c r="R89" i="16"/>
  <c r="R88" i="16"/>
  <c r="Q87" i="16"/>
  <c r="R87" i="16"/>
  <c r="R86" i="16"/>
  <c r="Q85" i="16"/>
  <c r="R85" i="16"/>
  <c r="AE51" i="16"/>
  <c r="AF51" i="16"/>
  <c r="AE50" i="16"/>
  <c r="AF50" i="16"/>
  <c r="AE49" i="16"/>
  <c r="AF49" i="16"/>
  <c r="AE48" i="16"/>
  <c r="AF48" i="16"/>
  <c r="AE46" i="16"/>
  <c r="AF46" i="16"/>
  <c r="AE45" i="16"/>
  <c r="AF45" i="16"/>
  <c r="AE89" i="16"/>
  <c r="AE88" i="16"/>
  <c r="AF88" i="16"/>
  <c r="AE87" i="16"/>
  <c r="AE86" i="16"/>
  <c r="AF86" i="16"/>
  <c r="AE52" i="16"/>
  <c r="AF52" i="16"/>
  <c r="R49" i="16"/>
  <c r="AE47" i="16"/>
  <c r="AF47" i="16"/>
  <c r="L172" i="16"/>
  <c r="Z171" i="16"/>
  <c r="L171" i="16"/>
  <c r="Z170" i="16"/>
  <c r="L170" i="16"/>
  <c r="Z169" i="16"/>
  <c r="L169" i="16"/>
  <c r="L166" i="16"/>
  <c r="Z165" i="16"/>
  <c r="L165" i="16"/>
  <c r="Z132" i="16"/>
  <c r="L132" i="16"/>
  <c r="Z131" i="16"/>
  <c r="L131" i="16"/>
  <c r="Z130" i="16"/>
  <c r="L130" i="16"/>
  <c r="Z127" i="16"/>
  <c r="AF92" i="16"/>
  <c r="L92" i="16"/>
  <c r="Z91" i="16"/>
  <c r="L91" i="16"/>
  <c r="Z90" i="16"/>
  <c r="K90" i="16"/>
  <c r="L90" i="16"/>
  <c r="K89" i="16"/>
  <c r="L89" i="16"/>
  <c r="Y87" i="16"/>
  <c r="Z87" i="16"/>
  <c r="Y86" i="16"/>
  <c r="Z86" i="16"/>
  <c r="Y52" i="16"/>
  <c r="Z52" i="16"/>
  <c r="K51" i="16"/>
  <c r="L51" i="16"/>
  <c r="L10" i="16"/>
  <c r="Z9" i="16"/>
  <c r="L9" i="16"/>
  <c r="Z8" i="16"/>
  <c r="L8" i="16"/>
  <c r="Z7" i="16"/>
  <c r="L7" i="16"/>
  <c r="Z6" i="16"/>
  <c r="L6" i="16"/>
  <c r="AF5" i="16"/>
  <c r="Z5" i="16"/>
  <c r="R5" i="16"/>
  <c r="L5" i="16"/>
  <c r="AE11" i="17" l="1"/>
  <c r="AF11" i="17"/>
  <c r="AE12" i="17"/>
  <c r="AF12" i="17"/>
  <c r="P78" i="17"/>
  <c r="O76" i="17"/>
  <c r="Q76" i="17" s="1"/>
  <c r="AE40" i="17"/>
  <c r="L42" i="17"/>
  <c r="AF5" i="17"/>
  <c r="L7" i="17"/>
  <c r="L40" i="17"/>
  <c r="O11" i="17"/>
  <c r="O47" i="17"/>
  <c r="L148" i="17"/>
  <c r="O12" i="17"/>
  <c r="O46" i="17"/>
  <c r="O7" i="17"/>
  <c r="O9" i="17"/>
  <c r="O41" i="17"/>
  <c r="O43" i="17"/>
  <c r="K148" i="17"/>
  <c r="L9" i="17"/>
  <c r="K75" i="17"/>
  <c r="L5" i="17"/>
  <c r="Y42" i="17"/>
  <c r="Z6" i="17"/>
  <c r="O6" i="17"/>
  <c r="O8" i="17"/>
  <c r="Q8" i="17" s="1"/>
  <c r="O42" i="17"/>
  <c r="O44" i="17"/>
  <c r="R44" i="17" s="1"/>
  <c r="L8" i="17"/>
  <c r="L43" i="17"/>
  <c r="Y44" i="17"/>
  <c r="Y45" i="17"/>
  <c r="AC78" i="17"/>
  <c r="P12" i="17"/>
  <c r="AE145" i="17"/>
  <c r="K5" i="17"/>
  <c r="O146" i="17"/>
  <c r="Y7" i="17"/>
  <c r="AD80" i="17"/>
  <c r="O149" i="17"/>
  <c r="R145" i="17"/>
  <c r="AF145" i="17"/>
  <c r="L44" i="17"/>
  <c r="L149" i="17"/>
  <c r="AD77" i="17"/>
  <c r="P6" i="17"/>
  <c r="P7" i="17"/>
  <c r="P8" i="17"/>
  <c r="P9" i="17"/>
  <c r="Q9" i="17" s="1"/>
  <c r="P11" i="17"/>
  <c r="P40" i="17"/>
  <c r="Q40" i="17" s="1"/>
  <c r="P41" i="17"/>
  <c r="P42" i="17"/>
  <c r="P43" i="17"/>
  <c r="P44" i="17"/>
  <c r="P46" i="17"/>
  <c r="P47" i="17"/>
  <c r="Z75" i="17"/>
  <c r="AC77" i="17"/>
  <c r="AF77" i="17" s="1"/>
  <c r="AC80" i="17"/>
  <c r="AC146" i="17"/>
  <c r="AC148" i="17"/>
  <c r="AC150" i="17"/>
  <c r="AC152" i="17"/>
  <c r="Z47" i="17"/>
  <c r="AD79" i="17"/>
  <c r="Z5" i="17"/>
  <c r="AC81" i="17"/>
  <c r="K149" i="17"/>
  <c r="O5" i="17"/>
  <c r="R5" i="17" s="1"/>
  <c r="AD78" i="17"/>
  <c r="AC79" i="17"/>
  <c r="AC82" i="17"/>
  <c r="AF82" i="17" s="1"/>
  <c r="AC149" i="17"/>
  <c r="Z9" i="17"/>
  <c r="Z40" i="17"/>
  <c r="Z44" i="17"/>
  <c r="Z46" i="17"/>
  <c r="Z7" i="17"/>
  <c r="Z42" i="17"/>
  <c r="AF40" i="17"/>
  <c r="AE5" i="17"/>
  <c r="AD81" i="17"/>
  <c r="AE9" i="17"/>
  <c r="AF9" i="17"/>
  <c r="AE43" i="17"/>
  <c r="AF43" i="17"/>
  <c r="AF75" i="17"/>
  <c r="AE75" i="17"/>
  <c r="K6" i="17"/>
  <c r="K8" i="17"/>
  <c r="K41" i="17"/>
  <c r="K43" i="17"/>
  <c r="K79" i="17"/>
  <c r="L79" i="17"/>
  <c r="Y79" i="17"/>
  <c r="Z79" i="17"/>
  <c r="R79" i="17"/>
  <c r="Q79" i="17"/>
  <c r="K44" i="17"/>
  <c r="Q6" i="17"/>
  <c r="Q44" i="17"/>
  <c r="AF78" i="17"/>
  <c r="Y47" i="17"/>
  <c r="L110" i="17"/>
  <c r="K110" i="17"/>
  <c r="Y113" i="17"/>
  <c r="Z113" i="17"/>
  <c r="Y117" i="17"/>
  <c r="Z117" i="17"/>
  <c r="AD110" i="17"/>
  <c r="AC111" i="17"/>
  <c r="AD113" i="17"/>
  <c r="AD115" i="17"/>
  <c r="AD117" i="17"/>
  <c r="AD114" i="17"/>
  <c r="AC110" i="17"/>
  <c r="AD111" i="17"/>
  <c r="AC112" i="17"/>
  <c r="AC114" i="17"/>
  <c r="AC116" i="17"/>
  <c r="AD112" i="17"/>
  <c r="AC113" i="17"/>
  <c r="AC115" i="17"/>
  <c r="AC117" i="17"/>
  <c r="AD116" i="17"/>
  <c r="Y114" i="17"/>
  <c r="Z114" i="17"/>
  <c r="Y145" i="17"/>
  <c r="Z145" i="17"/>
  <c r="O111" i="17"/>
  <c r="P112" i="17"/>
  <c r="O110" i="17"/>
  <c r="P111" i="17"/>
  <c r="P113" i="17"/>
  <c r="P117" i="17"/>
  <c r="O114" i="17"/>
  <c r="O116" i="17"/>
  <c r="O113" i="17"/>
  <c r="O117" i="17"/>
  <c r="P110" i="17"/>
  <c r="O112" i="17"/>
  <c r="P114" i="17"/>
  <c r="P116" i="17"/>
  <c r="AE6" i="17"/>
  <c r="AF6" i="17"/>
  <c r="AE8" i="17"/>
  <c r="AF8" i="17"/>
  <c r="AE42" i="17"/>
  <c r="AF42" i="17"/>
  <c r="AF44" i="17"/>
  <c r="AE44" i="17"/>
  <c r="AF46" i="17"/>
  <c r="AE46" i="17"/>
  <c r="K7" i="17"/>
  <c r="K9" i="17"/>
  <c r="K40" i="17"/>
  <c r="K42" i="17"/>
  <c r="K77" i="17"/>
  <c r="L77" i="17"/>
  <c r="Y6" i="17"/>
  <c r="Y8" i="17"/>
  <c r="Y41" i="17"/>
  <c r="Y43" i="17"/>
  <c r="Z45" i="17"/>
  <c r="Y77" i="17"/>
  <c r="Z77" i="17"/>
  <c r="R77" i="17"/>
  <c r="Q77" i="17"/>
  <c r="Y75" i="17"/>
  <c r="L146" i="17"/>
  <c r="K146" i="17"/>
  <c r="L147" i="17"/>
  <c r="K147" i="17"/>
  <c r="Z149" i="17"/>
  <c r="Y149" i="17"/>
  <c r="Z151" i="17"/>
  <c r="Y151" i="17"/>
  <c r="Z111" i="17"/>
  <c r="Y111" i="17"/>
  <c r="P146" i="17"/>
  <c r="O151" i="17"/>
  <c r="O152" i="17"/>
  <c r="P148" i="17"/>
  <c r="P147" i="17"/>
  <c r="P152" i="17"/>
  <c r="P149" i="17"/>
  <c r="R149" i="17" s="1"/>
  <c r="P151" i="17"/>
  <c r="O147" i="17"/>
  <c r="AD146" i="17"/>
  <c r="AD149" i="17"/>
  <c r="AE149" i="17" s="1"/>
  <c r="AD151" i="17"/>
  <c r="AE151" i="17" s="1"/>
  <c r="AD148" i="17"/>
  <c r="AD147" i="17"/>
  <c r="AD150" i="17"/>
  <c r="AD152" i="17"/>
  <c r="AC147" i="17"/>
  <c r="L75" i="17"/>
  <c r="Y78" i="17"/>
  <c r="Z78" i="17"/>
  <c r="R76" i="17"/>
  <c r="Y115" i="17"/>
  <c r="Z115" i="17"/>
  <c r="Z147" i="17"/>
  <c r="Y147" i="17"/>
  <c r="AF151" i="17"/>
  <c r="Y112" i="17"/>
  <c r="Z112" i="17"/>
  <c r="Y116" i="17"/>
  <c r="Z116" i="17"/>
  <c r="L111" i="17"/>
  <c r="K111" i="17"/>
  <c r="O148" i="17"/>
  <c r="AF76" i="17"/>
  <c r="AE76" i="17"/>
  <c r="K78" i="17"/>
  <c r="L78" i="17"/>
  <c r="AF45" i="17"/>
  <c r="AE45" i="17"/>
  <c r="R75" i="17"/>
  <c r="Q75" i="17"/>
  <c r="K113" i="17"/>
  <c r="L113" i="17"/>
  <c r="Z146" i="17"/>
  <c r="Y146" i="17"/>
  <c r="Z148" i="17"/>
  <c r="Y148" i="17"/>
  <c r="Z150" i="17"/>
  <c r="Y150" i="17"/>
  <c r="Z152" i="17"/>
  <c r="Y152" i="17"/>
  <c r="Z110" i="17"/>
  <c r="Y110" i="17"/>
  <c r="K114" i="17"/>
  <c r="L114" i="17"/>
  <c r="K145" i="17"/>
  <c r="L145" i="17"/>
  <c r="L112" i="17"/>
  <c r="K112" i="17"/>
  <c r="AE7" i="17"/>
  <c r="AF7" i="17"/>
  <c r="AE41" i="17"/>
  <c r="AF41" i="17"/>
  <c r="AF47" i="17"/>
  <c r="AE47" i="17"/>
  <c r="Y81" i="17"/>
  <c r="Z81" i="17"/>
  <c r="K76" i="17"/>
  <c r="L76" i="17"/>
  <c r="M3" i="17"/>
  <c r="Y76" i="17"/>
  <c r="Z76" i="17"/>
  <c r="Y80" i="17"/>
  <c r="Z80" i="17"/>
  <c r="Z82" i="17"/>
  <c r="Y82" i="17"/>
  <c r="R78" i="17"/>
  <c r="Q78" i="17"/>
  <c r="Q92" i="16"/>
  <c r="AE85" i="16"/>
  <c r="Q48" i="16"/>
  <c r="AF10" i="16"/>
  <c r="AE11" i="16"/>
  <c r="AF7" i="16"/>
  <c r="AF8" i="16"/>
  <c r="AF12" i="16"/>
  <c r="AF6" i="16"/>
  <c r="AF9" i="16"/>
  <c r="Q12" i="16"/>
  <c r="Q11" i="16"/>
  <c r="R6" i="16"/>
  <c r="R7" i="16"/>
  <c r="R8" i="16"/>
  <c r="R9" i="16"/>
  <c r="R10" i="16"/>
  <c r="Q5" i="16"/>
  <c r="AF85" i="16"/>
  <c r="AE91" i="16"/>
  <c r="Q50" i="16"/>
  <c r="Q52" i="16"/>
  <c r="R51" i="16"/>
  <c r="R45" i="16"/>
  <c r="R46" i="16"/>
  <c r="R47" i="16"/>
  <c r="K171" i="16"/>
  <c r="L167" i="16"/>
  <c r="K132" i="16"/>
  <c r="L128" i="16"/>
  <c r="O125" i="16"/>
  <c r="O126" i="16"/>
  <c r="O127" i="16"/>
  <c r="O128" i="16"/>
  <c r="O129" i="16"/>
  <c r="O130" i="16"/>
  <c r="O131" i="16"/>
  <c r="O132" i="16"/>
  <c r="P125" i="16"/>
  <c r="P126" i="16"/>
  <c r="P127" i="16"/>
  <c r="P128" i="16"/>
  <c r="P129" i="16"/>
  <c r="P130" i="16"/>
  <c r="P131" i="16"/>
  <c r="P132" i="16"/>
  <c r="Y169" i="16"/>
  <c r="Y165" i="16"/>
  <c r="Y131" i="16"/>
  <c r="Y127" i="16"/>
  <c r="K170" i="16"/>
  <c r="K166" i="16"/>
  <c r="K131" i="16"/>
  <c r="L127" i="16"/>
  <c r="Z172" i="16"/>
  <c r="Z168" i="16"/>
  <c r="AC165" i="16"/>
  <c r="AC166" i="16"/>
  <c r="AC167" i="16"/>
  <c r="AC168" i="16"/>
  <c r="AC169" i="16"/>
  <c r="AC170" i="16"/>
  <c r="AC171" i="16"/>
  <c r="AC172" i="16"/>
  <c r="AD165" i="16"/>
  <c r="AD166" i="16"/>
  <c r="AD167" i="16"/>
  <c r="AD168" i="16"/>
  <c r="AD169" i="16"/>
  <c r="AD171" i="16"/>
  <c r="AD170" i="16"/>
  <c r="AD172" i="16"/>
  <c r="Y130" i="16"/>
  <c r="Z126" i="16"/>
  <c r="K169" i="16"/>
  <c r="K165" i="16"/>
  <c r="K130" i="16"/>
  <c r="L126" i="16"/>
  <c r="Y171" i="16"/>
  <c r="Z167" i="16"/>
  <c r="Z129" i="16"/>
  <c r="Z125" i="16"/>
  <c r="K172" i="16"/>
  <c r="L168" i="16"/>
  <c r="O165" i="16"/>
  <c r="O166" i="16"/>
  <c r="O167" i="16"/>
  <c r="O168" i="16"/>
  <c r="O169" i="16"/>
  <c r="O170" i="16"/>
  <c r="O171" i="16"/>
  <c r="O172" i="16"/>
  <c r="P165" i="16"/>
  <c r="P166" i="16"/>
  <c r="P167" i="16"/>
  <c r="P168" i="16"/>
  <c r="P169" i="16"/>
  <c r="P170" i="16"/>
  <c r="P172" i="16"/>
  <c r="P171" i="16"/>
  <c r="L129" i="16"/>
  <c r="L125" i="16"/>
  <c r="Y170" i="16"/>
  <c r="Z166" i="16"/>
  <c r="Y132" i="16"/>
  <c r="Z128" i="16"/>
  <c r="AC125" i="16"/>
  <c r="AC126" i="16"/>
  <c r="AC127" i="16"/>
  <c r="AC128" i="16"/>
  <c r="AC129" i="16"/>
  <c r="AC130" i="16"/>
  <c r="AC131" i="16"/>
  <c r="AC132" i="16"/>
  <c r="AD125" i="16"/>
  <c r="AD126" i="16"/>
  <c r="AD127" i="16"/>
  <c r="AD128" i="16"/>
  <c r="AD129" i="16"/>
  <c r="AD130" i="16"/>
  <c r="AD131" i="16"/>
  <c r="AD132" i="16"/>
  <c r="R40" i="17" l="1"/>
  <c r="R41" i="17"/>
  <c r="R9" i="17"/>
  <c r="R8" i="17"/>
  <c r="AF146" i="17"/>
  <c r="AE80" i="17"/>
  <c r="R43" i="17"/>
  <c r="AE78" i="17"/>
  <c r="Q42" i="17"/>
  <c r="Q7" i="17"/>
  <c r="R7" i="17"/>
  <c r="R42" i="17"/>
  <c r="AE152" i="17"/>
  <c r="R146" i="17"/>
  <c r="AE81" i="17"/>
  <c r="AF79" i="17"/>
  <c r="R6" i="17"/>
  <c r="Q41" i="17"/>
  <c r="AE79" i="17"/>
  <c r="AE77" i="17"/>
  <c r="AE82" i="17"/>
  <c r="Q146" i="17"/>
  <c r="AF81" i="17"/>
  <c r="AE148" i="17"/>
  <c r="Q43" i="17"/>
  <c r="AF80" i="17"/>
  <c r="AF150" i="17"/>
  <c r="AF149" i="17"/>
  <c r="Q5" i="17"/>
  <c r="AF152" i="17"/>
  <c r="AF148" i="17"/>
  <c r="AF147" i="17"/>
  <c r="AE147" i="17"/>
  <c r="R147" i="17"/>
  <c r="Q147" i="17"/>
  <c r="R112" i="17"/>
  <c r="Q112" i="17"/>
  <c r="Q113" i="17"/>
  <c r="R113" i="17"/>
  <c r="AE115" i="17"/>
  <c r="AF115" i="17"/>
  <c r="AE114" i="17"/>
  <c r="AF114" i="17"/>
  <c r="AF111" i="17"/>
  <c r="AE111" i="17"/>
  <c r="AE150" i="17"/>
  <c r="AE146" i="17"/>
  <c r="AE117" i="17"/>
  <c r="AF117" i="17"/>
  <c r="AE116" i="17"/>
  <c r="AF116" i="17"/>
  <c r="AF110" i="17"/>
  <c r="AE110" i="17"/>
  <c r="R148" i="17"/>
  <c r="Q148" i="17"/>
  <c r="R111" i="17"/>
  <c r="Q111" i="17"/>
  <c r="AE113" i="17"/>
  <c r="AF113" i="17"/>
  <c r="AE112" i="17"/>
  <c r="AF112" i="17"/>
  <c r="Q149" i="17"/>
  <c r="R110" i="17"/>
  <c r="Q110" i="17"/>
  <c r="Q114" i="17"/>
  <c r="R114" i="17"/>
  <c r="R171" i="16"/>
  <c r="Q171" i="16"/>
  <c r="AF132" i="16"/>
  <c r="AE132" i="16"/>
  <c r="AE128" i="16"/>
  <c r="AF128" i="16"/>
  <c r="R170" i="16"/>
  <c r="Q170" i="16"/>
  <c r="R166" i="16"/>
  <c r="Q166" i="16"/>
  <c r="AF170" i="16"/>
  <c r="AE170" i="16"/>
  <c r="AE166" i="16"/>
  <c r="AF166" i="16"/>
  <c r="R132" i="16"/>
  <c r="Q132" i="16"/>
  <c r="Q128" i="16"/>
  <c r="R128" i="16"/>
  <c r="AF131" i="16"/>
  <c r="AE131" i="16"/>
  <c r="AF127" i="16"/>
  <c r="AE127" i="16"/>
  <c r="R169" i="16"/>
  <c r="Q169" i="16"/>
  <c r="R165" i="16"/>
  <c r="Q165" i="16"/>
  <c r="AF169" i="16"/>
  <c r="AE169" i="16"/>
  <c r="AF165" i="16"/>
  <c r="AE165" i="16"/>
  <c r="R131" i="16"/>
  <c r="Q131" i="16"/>
  <c r="R127" i="16"/>
  <c r="Q127" i="16"/>
  <c r="AF130" i="16"/>
  <c r="AE130" i="16"/>
  <c r="AE126" i="16"/>
  <c r="AF126" i="16"/>
  <c r="R172" i="16"/>
  <c r="Q172" i="16"/>
  <c r="Q168" i="16"/>
  <c r="R168" i="16"/>
  <c r="AE172" i="16"/>
  <c r="AF172" i="16"/>
  <c r="AF168" i="16"/>
  <c r="AE168" i="16"/>
  <c r="R130" i="16"/>
  <c r="Q130" i="16"/>
  <c r="Q126" i="16"/>
  <c r="R126" i="16"/>
  <c r="AF129" i="16"/>
  <c r="AE129" i="16"/>
  <c r="AE125" i="16"/>
  <c r="AF125" i="16"/>
  <c r="Q167" i="16"/>
  <c r="R167" i="16"/>
  <c r="AF171" i="16"/>
  <c r="AE171" i="16"/>
  <c r="AE167" i="16"/>
  <c r="AF167" i="16"/>
  <c r="Q129" i="16"/>
  <c r="R129" i="16"/>
  <c r="Q125" i="16"/>
  <c r="R125" i="16"/>
  <c r="X132" i="12" l="1"/>
  <c r="W132" i="12"/>
  <c r="Z132" i="12" s="1"/>
  <c r="X131" i="12"/>
  <c r="W131" i="12"/>
  <c r="Z131" i="12" s="1"/>
  <c r="X130" i="12"/>
  <c r="W130" i="12"/>
  <c r="Z130" i="12" s="1"/>
  <c r="X129" i="12"/>
  <c r="W129" i="12"/>
  <c r="Z129" i="12" s="1"/>
  <c r="X128" i="12"/>
  <c r="W128" i="12"/>
  <c r="Z128" i="12" s="1"/>
  <c r="X127" i="12"/>
  <c r="W127" i="12"/>
  <c r="Z127" i="12" s="1"/>
  <c r="X126" i="12"/>
  <c r="W126" i="12"/>
  <c r="Z126" i="12" s="1"/>
  <c r="X125" i="12"/>
  <c r="W125" i="12"/>
  <c r="Z125" i="12" s="1"/>
  <c r="X92" i="12"/>
  <c r="W92" i="12"/>
  <c r="Z92" i="12" s="1"/>
  <c r="X91" i="12"/>
  <c r="W91" i="12"/>
  <c r="Z91" i="12" s="1"/>
  <c r="X90" i="12"/>
  <c r="W90" i="12"/>
  <c r="Z90" i="12" s="1"/>
  <c r="X89" i="12"/>
  <c r="W89" i="12"/>
  <c r="Z89" i="12" s="1"/>
  <c r="X88" i="12"/>
  <c r="W88" i="12"/>
  <c r="Z88" i="12" s="1"/>
  <c r="X87" i="12"/>
  <c r="W87" i="12"/>
  <c r="Z87" i="12" s="1"/>
  <c r="X86" i="12"/>
  <c r="W86" i="12"/>
  <c r="Z86" i="12" s="1"/>
  <c r="X85" i="12"/>
  <c r="W85" i="12"/>
  <c r="Z85" i="12" s="1"/>
  <c r="X52" i="12"/>
  <c r="W52" i="12"/>
  <c r="Z52" i="12" s="1"/>
  <c r="X51" i="12"/>
  <c r="W51" i="12"/>
  <c r="Z51" i="12" s="1"/>
  <c r="X50" i="12"/>
  <c r="W50" i="12"/>
  <c r="Z50" i="12" s="1"/>
  <c r="X49" i="12"/>
  <c r="W49" i="12"/>
  <c r="Z49" i="12" s="1"/>
  <c r="X48" i="12"/>
  <c r="W48" i="12"/>
  <c r="Z48" i="12" s="1"/>
  <c r="X47" i="12"/>
  <c r="W47" i="12"/>
  <c r="Z47" i="12" s="1"/>
  <c r="X46" i="12"/>
  <c r="W46" i="12"/>
  <c r="Z46" i="12" s="1"/>
  <c r="X45" i="12"/>
  <c r="W45" i="12"/>
  <c r="Z45" i="12" s="1"/>
  <c r="AD172" i="12"/>
  <c r="AC172" i="12"/>
  <c r="AF172" i="12" s="1"/>
  <c r="AD171" i="12"/>
  <c r="AC171" i="12"/>
  <c r="AF171" i="12" s="1"/>
  <c r="AD170" i="12"/>
  <c r="AC170" i="12"/>
  <c r="AF170" i="12" s="1"/>
  <c r="AD169" i="12"/>
  <c r="AC169" i="12"/>
  <c r="AF169" i="12" s="1"/>
  <c r="AD168" i="12"/>
  <c r="AC168" i="12"/>
  <c r="AF168" i="12" s="1"/>
  <c r="AD167" i="12"/>
  <c r="AC167" i="12"/>
  <c r="AF167" i="12" s="1"/>
  <c r="AD166" i="12"/>
  <c r="AC166" i="12"/>
  <c r="AF166" i="12" s="1"/>
  <c r="AD165" i="12"/>
  <c r="AC165" i="12"/>
  <c r="AF165" i="12" s="1"/>
  <c r="AD132" i="12"/>
  <c r="AC132" i="12"/>
  <c r="AF132" i="12" s="1"/>
  <c r="AD131" i="12"/>
  <c r="AC131" i="12"/>
  <c r="AF131" i="12" s="1"/>
  <c r="AD130" i="12"/>
  <c r="AC130" i="12"/>
  <c r="AF130" i="12" s="1"/>
  <c r="AD129" i="12"/>
  <c r="AC129" i="12"/>
  <c r="AF129" i="12" s="1"/>
  <c r="AD128" i="12"/>
  <c r="AC128" i="12"/>
  <c r="AF128" i="12" s="1"/>
  <c r="AD127" i="12"/>
  <c r="AC127" i="12"/>
  <c r="AF127" i="12" s="1"/>
  <c r="AD126" i="12"/>
  <c r="AC126" i="12"/>
  <c r="AF126" i="12" s="1"/>
  <c r="AD125" i="12"/>
  <c r="AC125" i="12"/>
  <c r="AF125" i="12" s="1"/>
  <c r="AD92" i="12"/>
  <c r="AC92" i="12"/>
  <c r="AF92" i="12" s="1"/>
  <c r="AD91" i="12"/>
  <c r="AC91" i="12"/>
  <c r="AF91" i="12" s="1"/>
  <c r="AD90" i="12"/>
  <c r="AC90" i="12"/>
  <c r="AF90" i="12" s="1"/>
  <c r="AD89" i="12"/>
  <c r="AC89" i="12"/>
  <c r="AF89" i="12" s="1"/>
  <c r="AD88" i="12"/>
  <c r="AC88" i="12"/>
  <c r="AF88" i="12" s="1"/>
  <c r="AD87" i="12"/>
  <c r="AC87" i="12"/>
  <c r="AF87" i="12" s="1"/>
  <c r="AD86" i="12"/>
  <c r="AC86" i="12"/>
  <c r="AF86" i="12" s="1"/>
  <c r="AD85" i="12"/>
  <c r="AC85" i="12"/>
  <c r="AF85" i="12" s="1"/>
  <c r="AD52" i="12"/>
  <c r="AC52" i="12"/>
  <c r="AF52" i="12" s="1"/>
  <c r="AD51" i="12"/>
  <c r="AC51" i="12"/>
  <c r="AF51" i="12" s="1"/>
  <c r="AD50" i="12"/>
  <c r="AC50" i="12"/>
  <c r="AF50" i="12" s="1"/>
  <c r="AD49" i="12"/>
  <c r="AC49" i="12"/>
  <c r="AF49" i="12" s="1"/>
  <c r="AD48" i="12"/>
  <c r="AC48" i="12"/>
  <c r="AF48" i="12" s="1"/>
  <c r="AD47" i="12"/>
  <c r="AC47" i="12"/>
  <c r="AF47" i="12" s="1"/>
  <c r="AD46" i="12"/>
  <c r="AC46" i="12"/>
  <c r="AF46" i="12" s="1"/>
  <c r="AD45" i="12"/>
  <c r="AC45" i="12"/>
  <c r="AF45" i="12" s="1"/>
  <c r="AC7" i="12"/>
  <c r="AD12" i="12"/>
  <c r="AD11" i="12"/>
  <c r="AD10" i="12"/>
  <c r="AD9" i="12"/>
  <c r="AD8" i="12"/>
  <c r="AD7" i="12"/>
  <c r="AD6" i="12"/>
  <c r="AD5" i="12"/>
  <c r="AC12" i="12"/>
  <c r="AC11" i="12"/>
  <c r="AC10" i="12"/>
  <c r="AC9" i="12"/>
  <c r="AC8" i="12"/>
  <c r="AC6" i="12"/>
  <c r="AC5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X172" i="12"/>
  <c r="W172" i="12"/>
  <c r="X171" i="12"/>
  <c r="W171" i="12"/>
  <c r="X170" i="12"/>
  <c r="W170" i="12"/>
  <c r="X169" i="12"/>
  <c r="W169" i="12"/>
  <c r="X168" i="12"/>
  <c r="W168" i="12"/>
  <c r="X167" i="12"/>
  <c r="W167" i="12"/>
  <c r="X166" i="12"/>
  <c r="W166" i="12"/>
  <c r="X165" i="12"/>
  <c r="W165" i="12"/>
  <c r="X12" i="12"/>
  <c r="X11" i="12"/>
  <c r="X10" i="12"/>
  <c r="X9" i="12"/>
  <c r="X8" i="12"/>
  <c r="X7" i="12"/>
  <c r="X6" i="12"/>
  <c r="X5" i="12"/>
  <c r="W12" i="12"/>
  <c r="Z12" i="12" s="1"/>
  <c r="W11" i="12"/>
  <c r="Z11" i="12" s="1"/>
  <c r="W10" i="12"/>
  <c r="W9" i="12"/>
  <c r="Z9" i="12" s="1"/>
  <c r="W8" i="12"/>
  <c r="W7" i="12"/>
  <c r="Z7" i="12" s="1"/>
  <c r="W6" i="12"/>
  <c r="W5" i="12"/>
  <c r="Z5" i="12" s="1"/>
  <c r="Y12" i="12"/>
  <c r="Y10" i="12"/>
  <c r="Z10" i="12"/>
  <c r="Y8" i="12"/>
  <c r="Z8" i="12"/>
  <c r="Y6" i="12"/>
  <c r="Z6" i="12"/>
  <c r="P172" i="12"/>
  <c r="O172" i="12"/>
  <c r="R172" i="12" s="1"/>
  <c r="J172" i="12"/>
  <c r="I172" i="12"/>
  <c r="L172" i="12" s="1"/>
  <c r="P171" i="12"/>
  <c r="O171" i="12"/>
  <c r="R171" i="12" s="1"/>
  <c r="J171" i="12"/>
  <c r="I171" i="12"/>
  <c r="L171" i="12" s="1"/>
  <c r="P170" i="12"/>
  <c r="O170" i="12"/>
  <c r="R170" i="12" s="1"/>
  <c r="J170" i="12"/>
  <c r="I170" i="12"/>
  <c r="L170" i="12" s="1"/>
  <c r="P169" i="12"/>
  <c r="O169" i="12"/>
  <c r="R169" i="12" s="1"/>
  <c r="J169" i="12"/>
  <c r="I169" i="12"/>
  <c r="L169" i="12" s="1"/>
  <c r="P168" i="12"/>
  <c r="O168" i="12"/>
  <c r="R168" i="12" s="1"/>
  <c r="J168" i="12"/>
  <c r="I168" i="12"/>
  <c r="L168" i="12" s="1"/>
  <c r="P167" i="12"/>
  <c r="O167" i="12"/>
  <c r="R167" i="12" s="1"/>
  <c r="J167" i="12"/>
  <c r="I167" i="12"/>
  <c r="L167" i="12" s="1"/>
  <c r="P166" i="12"/>
  <c r="O166" i="12"/>
  <c r="R166" i="12" s="1"/>
  <c r="J166" i="12"/>
  <c r="I166" i="12"/>
  <c r="L166" i="12" s="1"/>
  <c r="P165" i="12"/>
  <c r="O165" i="12"/>
  <c r="R165" i="12" s="1"/>
  <c r="J165" i="12"/>
  <c r="I165" i="12"/>
  <c r="L165" i="12" s="1"/>
  <c r="P132" i="12"/>
  <c r="O132" i="12"/>
  <c r="R132" i="12" s="1"/>
  <c r="J132" i="12"/>
  <c r="I132" i="12"/>
  <c r="L132" i="12" s="1"/>
  <c r="P131" i="12"/>
  <c r="O131" i="12"/>
  <c r="R131" i="12" s="1"/>
  <c r="J131" i="12"/>
  <c r="I131" i="12"/>
  <c r="L131" i="12" s="1"/>
  <c r="P130" i="12"/>
  <c r="O130" i="12"/>
  <c r="R130" i="12" s="1"/>
  <c r="J130" i="12"/>
  <c r="I130" i="12"/>
  <c r="L130" i="12" s="1"/>
  <c r="P129" i="12"/>
  <c r="O129" i="12"/>
  <c r="R129" i="12" s="1"/>
  <c r="J129" i="12"/>
  <c r="I129" i="12"/>
  <c r="L129" i="12" s="1"/>
  <c r="P128" i="12"/>
  <c r="O128" i="12"/>
  <c r="R128" i="12" s="1"/>
  <c r="J128" i="12"/>
  <c r="I128" i="12"/>
  <c r="L128" i="12" s="1"/>
  <c r="P127" i="12"/>
  <c r="O127" i="12"/>
  <c r="R127" i="12" s="1"/>
  <c r="J127" i="12"/>
  <c r="I127" i="12"/>
  <c r="L127" i="12" s="1"/>
  <c r="P126" i="12"/>
  <c r="O126" i="12"/>
  <c r="R126" i="12" s="1"/>
  <c r="J126" i="12"/>
  <c r="I126" i="12"/>
  <c r="L126" i="12" s="1"/>
  <c r="P125" i="12"/>
  <c r="O125" i="12"/>
  <c r="R125" i="12" s="1"/>
  <c r="J125" i="12"/>
  <c r="I125" i="12"/>
  <c r="L125" i="12" s="1"/>
  <c r="P92" i="12"/>
  <c r="O92" i="12"/>
  <c r="P91" i="12"/>
  <c r="O91" i="12"/>
  <c r="R91" i="12" s="1"/>
  <c r="P90" i="12"/>
  <c r="O90" i="12"/>
  <c r="P89" i="12"/>
  <c r="O89" i="12"/>
  <c r="R89" i="12" s="1"/>
  <c r="P88" i="12"/>
  <c r="O88" i="12"/>
  <c r="R88" i="12" s="1"/>
  <c r="P87" i="12"/>
  <c r="O87" i="12"/>
  <c r="R87" i="12" s="1"/>
  <c r="P86" i="12"/>
  <c r="O86" i="12"/>
  <c r="R86" i="12" s="1"/>
  <c r="P85" i="12"/>
  <c r="O85" i="12"/>
  <c r="R85" i="12" s="1"/>
  <c r="P52" i="12"/>
  <c r="O52" i="12"/>
  <c r="P51" i="12"/>
  <c r="O51" i="12"/>
  <c r="R51" i="12" s="1"/>
  <c r="P50" i="12"/>
  <c r="O50" i="12"/>
  <c r="P49" i="12"/>
  <c r="O49" i="12"/>
  <c r="R49" i="12" s="1"/>
  <c r="P48" i="12"/>
  <c r="O48" i="12"/>
  <c r="P47" i="12"/>
  <c r="O47" i="12"/>
  <c r="R47" i="12" s="1"/>
  <c r="P46" i="12"/>
  <c r="O46" i="12"/>
  <c r="P45" i="12"/>
  <c r="O45" i="12"/>
  <c r="R45" i="12" s="1"/>
  <c r="P12" i="12"/>
  <c r="P10" i="12"/>
  <c r="P8" i="12"/>
  <c r="P6" i="12"/>
  <c r="P5" i="12"/>
  <c r="O11" i="12"/>
  <c r="O9" i="12"/>
  <c r="O7" i="12"/>
  <c r="J92" i="12"/>
  <c r="I92" i="12"/>
  <c r="L92" i="12" s="1"/>
  <c r="J91" i="12"/>
  <c r="I91" i="12"/>
  <c r="L91" i="12" s="1"/>
  <c r="J90" i="12"/>
  <c r="I90" i="12"/>
  <c r="L90" i="12" s="1"/>
  <c r="J89" i="12"/>
  <c r="I89" i="12"/>
  <c r="L89" i="12" s="1"/>
  <c r="J88" i="12"/>
  <c r="I88" i="12"/>
  <c r="L88" i="12" s="1"/>
  <c r="J87" i="12"/>
  <c r="I87" i="12"/>
  <c r="L87" i="12" s="1"/>
  <c r="J86" i="12"/>
  <c r="I86" i="12"/>
  <c r="L86" i="12" s="1"/>
  <c r="J85" i="12"/>
  <c r="I85" i="12"/>
  <c r="L85" i="12" s="1"/>
  <c r="J52" i="12"/>
  <c r="I52" i="12"/>
  <c r="L52" i="12" s="1"/>
  <c r="J51" i="12"/>
  <c r="I51" i="12"/>
  <c r="L51" i="12" s="1"/>
  <c r="J50" i="12"/>
  <c r="I50" i="12"/>
  <c r="L50" i="12" s="1"/>
  <c r="J49" i="12"/>
  <c r="I49" i="12"/>
  <c r="L49" i="12" s="1"/>
  <c r="J48" i="12"/>
  <c r="I48" i="12"/>
  <c r="L48" i="12" s="1"/>
  <c r="J47" i="12"/>
  <c r="I47" i="12"/>
  <c r="L47" i="12" s="1"/>
  <c r="J46" i="12"/>
  <c r="I46" i="12"/>
  <c r="L46" i="12" s="1"/>
  <c r="J45" i="12"/>
  <c r="I45" i="12"/>
  <c r="L45" i="12" s="1"/>
  <c r="J12" i="12"/>
  <c r="J11" i="12"/>
  <c r="J10" i="12"/>
  <c r="J9" i="12"/>
  <c r="J8" i="12"/>
  <c r="J7" i="12"/>
  <c r="J6" i="12"/>
  <c r="J5" i="12"/>
  <c r="I12" i="12"/>
  <c r="I11" i="12"/>
  <c r="I10" i="12"/>
  <c r="I9" i="12"/>
  <c r="I8" i="12"/>
  <c r="I7" i="12"/>
  <c r="I6" i="12"/>
  <c r="I5" i="12"/>
  <c r="R90" i="12" l="1"/>
  <c r="R92" i="12"/>
  <c r="R46" i="12"/>
  <c r="R48" i="12"/>
  <c r="R50" i="12"/>
  <c r="R52" i="12"/>
  <c r="Y125" i="12"/>
  <c r="Y126" i="12"/>
  <c r="Y127" i="12"/>
  <c r="Y128" i="12"/>
  <c r="Y129" i="12"/>
  <c r="Y130" i="12"/>
  <c r="Y131" i="12"/>
  <c r="Y132" i="12"/>
  <c r="Y85" i="12"/>
  <c r="Y86" i="12"/>
  <c r="Y87" i="12"/>
  <c r="Y88" i="12"/>
  <c r="Y89" i="12"/>
  <c r="Y90" i="12"/>
  <c r="Y91" i="12"/>
  <c r="Y92" i="12"/>
  <c r="Y45" i="12"/>
  <c r="Y46" i="12"/>
  <c r="Y47" i="12"/>
  <c r="Y48" i="12"/>
  <c r="Y49" i="12"/>
  <c r="Y50" i="12"/>
  <c r="Y51" i="12"/>
  <c r="Y52" i="12"/>
  <c r="AE165" i="12"/>
  <c r="AE166" i="12"/>
  <c r="AE167" i="12"/>
  <c r="AE168" i="12"/>
  <c r="AE169" i="12"/>
  <c r="AE170" i="12"/>
  <c r="AE171" i="12"/>
  <c r="AE172" i="12"/>
  <c r="AE125" i="12"/>
  <c r="AE126" i="12"/>
  <c r="AE127" i="12"/>
  <c r="AE128" i="12"/>
  <c r="AE129" i="12"/>
  <c r="AE130" i="12"/>
  <c r="AE131" i="12"/>
  <c r="AE132" i="12"/>
  <c r="AE85" i="12"/>
  <c r="AE86" i="12"/>
  <c r="AE87" i="12"/>
  <c r="AE88" i="12"/>
  <c r="AE89" i="12"/>
  <c r="AE90" i="12"/>
  <c r="AE91" i="12"/>
  <c r="AE92" i="12"/>
  <c r="AE45" i="12"/>
  <c r="AE46" i="12"/>
  <c r="AE47" i="12"/>
  <c r="AE48" i="12"/>
  <c r="AE49" i="12"/>
  <c r="AE50" i="12"/>
  <c r="AE51" i="12"/>
  <c r="AE52" i="12"/>
  <c r="AF10" i="12"/>
  <c r="Q7" i="12"/>
  <c r="O8" i="12"/>
  <c r="O12" i="12"/>
  <c r="P7" i="12"/>
  <c r="P11" i="12"/>
  <c r="Q11" i="12" s="1"/>
  <c r="AF8" i="12"/>
  <c r="AF12" i="12"/>
  <c r="R7" i="12"/>
  <c r="AE11" i="12"/>
  <c r="O5" i="12"/>
  <c r="O10" i="12"/>
  <c r="O6" i="12"/>
  <c r="P9" i="12"/>
  <c r="Q9" i="12" s="1"/>
  <c r="AF5" i="12"/>
  <c r="AF6" i="12"/>
  <c r="AE5" i="12"/>
  <c r="AE9" i="12"/>
  <c r="Z165" i="12"/>
  <c r="Y165" i="12"/>
  <c r="Z166" i="12"/>
  <c r="Y166" i="12"/>
  <c r="Z167" i="12"/>
  <c r="Y167" i="12"/>
  <c r="Z168" i="12"/>
  <c r="Y168" i="12"/>
  <c r="Z169" i="12"/>
  <c r="Y169" i="12"/>
  <c r="Z170" i="12"/>
  <c r="Y170" i="12"/>
  <c r="Z171" i="12"/>
  <c r="Y171" i="12"/>
  <c r="Z172" i="12"/>
  <c r="Y172" i="12"/>
  <c r="Y5" i="12"/>
  <c r="Y9" i="12"/>
  <c r="Y7" i="12"/>
  <c r="Y11" i="12"/>
  <c r="AF7" i="12"/>
  <c r="AE8" i="12"/>
  <c r="AF9" i="12"/>
  <c r="AE10" i="12"/>
  <c r="AF11" i="12"/>
  <c r="AE12" i="12"/>
  <c r="K165" i="12"/>
  <c r="Q165" i="12"/>
  <c r="K166" i="12"/>
  <c r="Q166" i="12"/>
  <c r="K167" i="12"/>
  <c r="Q167" i="12"/>
  <c r="K168" i="12"/>
  <c r="Q168" i="12"/>
  <c r="K169" i="12"/>
  <c r="Q169" i="12"/>
  <c r="K170" i="12"/>
  <c r="Q170" i="12"/>
  <c r="K171" i="12"/>
  <c r="Q171" i="12"/>
  <c r="K172" i="12"/>
  <c r="Q172" i="12"/>
  <c r="K125" i="12"/>
  <c r="Q125" i="12"/>
  <c r="K126" i="12"/>
  <c r="Q126" i="12"/>
  <c r="K127" i="12"/>
  <c r="Q127" i="12"/>
  <c r="K128" i="12"/>
  <c r="Q128" i="12"/>
  <c r="K129" i="12"/>
  <c r="Q129" i="12"/>
  <c r="K130" i="12"/>
  <c r="Q130" i="12"/>
  <c r="K131" i="12"/>
  <c r="Q131" i="12"/>
  <c r="K132" i="12"/>
  <c r="Q132" i="12"/>
  <c r="Q85" i="12"/>
  <c r="Q86" i="12"/>
  <c r="Q87" i="12"/>
  <c r="Q88" i="12"/>
  <c r="Q89" i="12"/>
  <c r="Q90" i="12"/>
  <c r="Q91" i="12"/>
  <c r="Q92" i="12"/>
  <c r="Q45" i="12"/>
  <c r="Q46" i="12"/>
  <c r="Q47" i="12"/>
  <c r="Q48" i="12"/>
  <c r="Q49" i="12"/>
  <c r="Q50" i="12"/>
  <c r="Q51" i="12"/>
  <c r="Q52" i="12"/>
  <c r="K86" i="12"/>
  <c r="K88" i="12"/>
  <c r="K89" i="12"/>
  <c r="K90" i="12"/>
  <c r="K91" i="12"/>
  <c r="K92" i="12"/>
  <c r="K85" i="12"/>
  <c r="K87" i="12"/>
  <c r="K45" i="12"/>
  <c r="K46" i="12"/>
  <c r="K47" i="12"/>
  <c r="K48" i="12"/>
  <c r="K49" i="12"/>
  <c r="K50" i="12"/>
  <c r="K51" i="12"/>
  <c r="K52" i="12"/>
  <c r="C201" i="12"/>
  <c r="B201" i="12"/>
  <c r="C200" i="12"/>
  <c r="B200" i="12"/>
  <c r="C199" i="12"/>
  <c r="B199" i="12"/>
  <c r="C198" i="12"/>
  <c r="B198" i="12"/>
  <c r="C197" i="12"/>
  <c r="B197" i="12"/>
  <c r="C161" i="12"/>
  <c r="B161" i="12"/>
  <c r="C160" i="12"/>
  <c r="B160" i="12"/>
  <c r="C159" i="12"/>
  <c r="B159" i="12"/>
  <c r="C158" i="12"/>
  <c r="B158" i="12"/>
  <c r="C157" i="12"/>
  <c r="B157" i="12"/>
  <c r="C121" i="12"/>
  <c r="B121" i="12"/>
  <c r="C120" i="12"/>
  <c r="B120" i="12"/>
  <c r="C119" i="12"/>
  <c r="B119" i="12"/>
  <c r="C118" i="12"/>
  <c r="B118" i="12"/>
  <c r="C117" i="12"/>
  <c r="B117" i="12"/>
  <c r="C81" i="12"/>
  <c r="B81" i="12"/>
  <c r="C80" i="12"/>
  <c r="B80" i="12"/>
  <c r="C79" i="12"/>
  <c r="B79" i="12"/>
  <c r="C78" i="12"/>
  <c r="B78" i="12"/>
  <c r="C77" i="12"/>
  <c r="B77" i="12"/>
  <c r="C41" i="12"/>
  <c r="B41" i="12"/>
  <c r="C40" i="12"/>
  <c r="B40" i="12"/>
  <c r="C39" i="12"/>
  <c r="B39" i="12"/>
  <c r="C38" i="12"/>
  <c r="B38" i="12"/>
  <c r="C37" i="12"/>
  <c r="B37" i="12"/>
  <c r="C196" i="12"/>
  <c r="B196" i="12"/>
  <c r="C195" i="12"/>
  <c r="B195" i="12"/>
  <c r="C194" i="12"/>
  <c r="B194" i="12"/>
  <c r="C193" i="12"/>
  <c r="B193" i="12"/>
  <c r="C192" i="12"/>
  <c r="B192" i="12"/>
  <c r="C156" i="12"/>
  <c r="B156" i="12"/>
  <c r="C155" i="12"/>
  <c r="B155" i="12"/>
  <c r="C154" i="12"/>
  <c r="B154" i="12"/>
  <c r="C153" i="12"/>
  <c r="B153" i="12"/>
  <c r="C152" i="12"/>
  <c r="B152" i="12"/>
  <c r="C116" i="12"/>
  <c r="B116" i="12"/>
  <c r="C115" i="12"/>
  <c r="B115" i="12"/>
  <c r="C114" i="12"/>
  <c r="B114" i="12"/>
  <c r="C113" i="12"/>
  <c r="B113" i="12"/>
  <c r="C112" i="12"/>
  <c r="B112" i="12"/>
  <c r="C76" i="12"/>
  <c r="B76" i="12"/>
  <c r="C75" i="12"/>
  <c r="B75" i="12"/>
  <c r="C74" i="12"/>
  <c r="B74" i="12"/>
  <c r="C73" i="12"/>
  <c r="B73" i="12"/>
  <c r="C72" i="12"/>
  <c r="B72" i="12"/>
  <c r="C36" i="12"/>
  <c r="B36" i="12"/>
  <c r="C35" i="12"/>
  <c r="B35" i="12"/>
  <c r="C34" i="12"/>
  <c r="B34" i="12"/>
  <c r="C33" i="12"/>
  <c r="B33" i="12"/>
  <c r="C32" i="12"/>
  <c r="B32" i="12"/>
  <c r="C191" i="12"/>
  <c r="B191" i="12"/>
  <c r="C190" i="12"/>
  <c r="B190" i="12"/>
  <c r="C189" i="12"/>
  <c r="B189" i="12"/>
  <c r="C188" i="12"/>
  <c r="B188" i="12"/>
  <c r="C187" i="12"/>
  <c r="B187" i="12"/>
  <c r="C151" i="12"/>
  <c r="B151" i="12"/>
  <c r="C150" i="12"/>
  <c r="B150" i="12"/>
  <c r="C149" i="12"/>
  <c r="B149" i="12"/>
  <c r="C148" i="12"/>
  <c r="B148" i="12"/>
  <c r="C147" i="12"/>
  <c r="B147" i="12"/>
  <c r="C111" i="12"/>
  <c r="B111" i="12"/>
  <c r="C110" i="12"/>
  <c r="B110" i="12"/>
  <c r="C109" i="12"/>
  <c r="B109" i="12"/>
  <c r="C108" i="12"/>
  <c r="B108" i="12"/>
  <c r="C107" i="12"/>
  <c r="B107" i="12"/>
  <c r="C71" i="12"/>
  <c r="B71" i="12"/>
  <c r="C70" i="12"/>
  <c r="B70" i="12"/>
  <c r="C69" i="12"/>
  <c r="B69" i="12"/>
  <c r="C68" i="12"/>
  <c r="B68" i="12"/>
  <c r="C67" i="12"/>
  <c r="B67" i="12"/>
  <c r="C31" i="12"/>
  <c r="B31" i="12"/>
  <c r="C30" i="12"/>
  <c r="B30" i="12"/>
  <c r="C29" i="12"/>
  <c r="B29" i="12"/>
  <c r="C28" i="12"/>
  <c r="B28" i="12"/>
  <c r="C27" i="12"/>
  <c r="B27" i="12"/>
  <c r="C186" i="12"/>
  <c r="B186" i="12"/>
  <c r="C185" i="12"/>
  <c r="B185" i="12"/>
  <c r="C184" i="12"/>
  <c r="B184" i="12"/>
  <c r="C183" i="12"/>
  <c r="B183" i="12"/>
  <c r="C182" i="12"/>
  <c r="B182" i="12"/>
  <c r="C146" i="12"/>
  <c r="B146" i="12"/>
  <c r="C145" i="12"/>
  <c r="B145" i="12"/>
  <c r="C144" i="12"/>
  <c r="B144" i="12"/>
  <c r="C143" i="12"/>
  <c r="B143" i="12"/>
  <c r="C142" i="12"/>
  <c r="B142" i="12"/>
  <c r="C106" i="12"/>
  <c r="B106" i="12"/>
  <c r="C105" i="12"/>
  <c r="B105" i="12"/>
  <c r="C104" i="12"/>
  <c r="B104" i="12"/>
  <c r="C103" i="12"/>
  <c r="B103" i="12"/>
  <c r="C102" i="12"/>
  <c r="B102" i="12"/>
  <c r="C66" i="12"/>
  <c r="B66" i="12"/>
  <c r="C65" i="12"/>
  <c r="B65" i="12"/>
  <c r="C64" i="12"/>
  <c r="B64" i="12"/>
  <c r="C63" i="12"/>
  <c r="B63" i="12"/>
  <c r="C62" i="12"/>
  <c r="B62" i="12"/>
  <c r="C26" i="12"/>
  <c r="B26" i="12"/>
  <c r="C25" i="12"/>
  <c r="B25" i="12"/>
  <c r="C24" i="12"/>
  <c r="B24" i="12"/>
  <c r="C23" i="12"/>
  <c r="B23" i="12"/>
  <c r="C22" i="12"/>
  <c r="B22" i="12"/>
  <c r="C181" i="12"/>
  <c r="B181" i="12"/>
  <c r="C180" i="12"/>
  <c r="B180" i="12"/>
  <c r="C179" i="12"/>
  <c r="B179" i="12"/>
  <c r="C178" i="12"/>
  <c r="B178" i="12"/>
  <c r="C177" i="12"/>
  <c r="B177" i="12"/>
  <c r="C141" i="12"/>
  <c r="B141" i="12"/>
  <c r="C140" i="12"/>
  <c r="B140" i="12"/>
  <c r="C139" i="12"/>
  <c r="B139" i="12"/>
  <c r="C138" i="12"/>
  <c r="B138" i="12"/>
  <c r="C137" i="12"/>
  <c r="B137" i="12"/>
  <c r="C101" i="12"/>
  <c r="B101" i="12"/>
  <c r="C100" i="12"/>
  <c r="B100" i="12"/>
  <c r="C99" i="12"/>
  <c r="B99" i="12"/>
  <c r="C98" i="12"/>
  <c r="B98" i="12"/>
  <c r="C97" i="12"/>
  <c r="B97" i="12"/>
  <c r="C61" i="12"/>
  <c r="B61" i="12"/>
  <c r="C60" i="12"/>
  <c r="B60" i="12"/>
  <c r="C59" i="12"/>
  <c r="B59" i="12"/>
  <c r="C58" i="12"/>
  <c r="B58" i="12"/>
  <c r="C57" i="12"/>
  <c r="B57" i="12"/>
  <c r="C21" i="12"/>
  <c r="B21" i="12"/>
  <c r="C20" i="12"/>
  <c r="B20" i="12"/>
  <c r="C19" i="12"/>
  <c r="B19" i="12"/>
  <c r="C18" i="12"/>
  <c r="B18" i="12"/>
  <c r="C17" i="12"/>
  <c r="B17" i="12"/>
  <c r="C176" i="12"/>
  <c r="B176" i="12"/>
  <c r="C175" i="12"/>
  <c r="B175" i="12"/>
  <c r="C174" i="12"/>
  <c r="B174" i="12"/>
  <c r="C173" i="12"/>
  <c r="B173" i="12"/>
  <c r="C172" i="12"/>
  <c r="B172" i="12"/>
  <c r="C136" i="12"/>
  <c r="B136" i="12"/>
  <c r="C135" i="12"/>
  <c r="B135" i="12"/>
  <c r="C134" i="12"/>
  <c r="B134" i="12"/>
  <c r="C133" i="12"/>
  <c r="B133" i="12"/>
  <c r="C132" i="12"/>
  <c r="B132" i="12"/>
  <c r="C96" i="12"/>
  <c r="B96" i="12"/>
  <c r="C95" i="12"/>
  <c r="B95" i="12"/>
  <c r="C94" i="12"/>
  <c r="B94" i="12"/>
  <c r="C93" i="12"/>
  <c r="B93" i="12"/>
  <c r="C92" i="12"/>
  <c r="B92" i="12"/>
  <c r="C56" i="12"/>
  <c r="B56" i="12"/>
  <c r="C55" i="12"/>
  <c r="B55" i="12"/>
  <c r="C54" i="12"/>
  <c r="B54" i="12"/>
  <c r="C53" i="12"/>
  <c r="B53" i="12"/>
  <c r="C52" i="12"/>
  <c r="B52" i="12"/>
  <c r="C16" i="12"/>
  <c r="B16" i="12"/>
  <c r="C15" i="12"/>
  <c r="B15" i="12"/>
  <c r="C14" i="12"/>
  <c r="B14" i="12"/>
  <c r="C13" i="12"/>
  <c r="B13" i="12"/>
  <c r="C12" i="12"/>
  <c r="B12" i="12"/>
  <c r="C171" i="12"/>
  <c r="B171" i="12"/>
  <c r="C170" i="12"/>
  <c r="B170" i="12"/>
  <c r="C169" i="12"/>
  <c r="B169" i="12"/>
  <c r="C168" i="12"/>
  <c r="B168" i="12"/>
  <c r="C167" i="12"/>
  <c r="B167" i="12"/>
  <c r="C131" i="12"/>
  <c r="B131" i="12"/>
  <c r="C130" i="12"/>
  <c r="B130" i="12"/>
  <c r="C129" i="12"/>
  <c r="B129" i="12"/>
  <c r="C128" i="12"/>
  <c r="B128" i="12"/>
  <c r="C127" i="12"/>
  <c r="B127" i="12"/>
  <c r="C91" i="12"/>
  <c r="B91" i="12"/>
  <c r="C90" i="12"/>
  <c r="B90" i="12"/>
  <c r="C89" i="12"/>
  <c r="B89" i="12"/>
  <c r="C88" i="12"/>
  <c r="B88" i="12"/>
  <c r="C87" i="12"/>
  <c r="B87" i="12"/>
  <c r="C51" i="12"/>
  <c r="B51" i="12"/>
  <c r="C50" i="12"/>
  <c r="B50" i="12"/>
  <c r="C49" i="12"/>
  <c r="B49" i="12"/>
  <c r="C48" i="12"/>
  <c r="B48" i="12"/>
  <c r="C47" i="12"/>
  <c r="B47" i="12"/>
  <c r="C11" i="12"/>
  <c r="B11" i="12"/>
  <c r="C10" i="12"/>
  <c r="B10" i="12"/>
  <c r="C9" i="12"/>
  <c r="B9" i="12"/>
  <c r="C8" i="12"/>
  <c r="B8" i="12"/>
  <c r="C7" i="12"/>
  <c r="B7" i="12"/>
  <c r="C166" i="12"/>
  <c r="B166" i="12"/>
  <c r="C165" i="12"/>
  <c r="B165" i="12"/>
  <c r="C164" i="12"/>
  <c r="B164" i="12"/>
  <c r="C163" i="12"/>
  <c r="B163" i="12"/>
  <c r="C162" i="12"/>
  <c r="B162" i="12"/>
  <c r="C126" i="12"/>
  <c r="B126" i="12"/>
  <c r="C125" i="12"/>
  <c r="B125" i="12"/>
  <c r="C124" i="12"/>
  <c r="B124" i="12"/>
  <c r="C123" i="12"/>
  <c r="B123" i="12"/>
  <c r="C122" i="12"/>
  <c r="B122" i="12"/>
  <c r="C86" i="12"/>
  <c r="B86" i="12"/>
  <c r="C85" i="12"/>
  <c r="B85" i="12"/>
  <c r="C84" i="12"/>
  <c r="B84" i="12"/>
  <c r="C83" i="12"/>
  <c r="B83" i="12"/>
  <c r="C82" i="12"/>
  <c r="B82" i="12"/>
  <c r="C46" i="12"/>
  <c r="B46" i="12"/>
  <c r="C45" i="12"/>
  <c r="B45" i="12"/>
  <c r="C44" i="12"/>
  <c r="B44" i="12"/>
  <c r="C43" i="12"/>
  <c r="B43" i="12"/>
  <c r="C42" i="12"/>
  <c r="B42" i="12"/>
  <c r="C6" i="12"/>
  <c r="B6" i="12"/>
  <c r="C5" i="12"/>
  <c r="B5" i="12"/>
  <c r="C4" i="12"/>
  <c r="B4" i="12"/>
  <c r="C3" i="12"/>
  <c r="B3" i="12"/>
  <c r="C2" i="12"/>
  <c r="B2" i="12"/>
  <c r="R9" i="12" l="1"/>
  <c r="R11" i="12"/>
  <c r="Q10" i="12"/>
  <c r="R10" i="12"/>
  <c r="AE6" i="12"/>
  <c r="Q6" i="12"/>
  <c r="R6" i="12"/>
  <c r="AE7" i="12"/>
  <c r="Q12" i="12"/>
  <c r="R12" i="12"/>
  <c r="Q5" i="12"/>
  <c r="R5" i="12"/>
  <c r="Q8" i="12"/>
  <c r="R8" i="12"/>
  <c r="W156" i="11"/>
  <c r="W157" i="11" s="1"/>
  <c r="W131" i="11"/>
  <c r="W132" i="11" s="1"/>
  <c r="W106" i="11"/>
  <c r="W107" i="11" s="1"/>
  <c r="W81" i="11"/>
  <c r="W82" i="11" s="1"/>
  <c r="W56" i="11"/>
  <c r="W57" i="11" s="1"/>
  <c r="W31" i="11"/>
  <c r="W32" i="11" s="1"/>
  <c r="M156" i="10"/>
  <c r="M157" i="10" s="1"/>
  <c r="M81" i="11"/>
  <c r="M82" i="11" s="1"/>
  <c r="M156" i="11"/>
  <c r="M157" i="11" s="1"/>
  <c r="M131" i="11"/>
  <c r="M132" i="11" s="1"/>
  <c r="M106" i="11"/>
  <c r="M107" i="11" s="1"/>
  <c r="M56" i="11"/>
  <c r="M57" i="11" s="1"/>
  <c r="M31" i="11"/>
  <c r="M32" i="11" s="1"/>
  <c r="W5" i="11"/>
  <c r="W6" i="11" s="1"/>
  <c r="M5" i="11"/>
  <c r="M6" i="11" s="1"/>
  <c r="B2" i="11"/>
  <c r="C2" i="11"/>
  <c r="E2" i="11"/>
  <c r="B3" i="11"/>
  <c r="C3" i="11"/>
  <c r="E3" i="11"/>
  <c r="B4" i="11"/>
  <c r="C4" i="11"/>
  <c r="E4" i="11"/>
  <c r="B5" i="11"/>
  <c r="C5" i="11"/>
  <c r="E5" i="11"/>
  <c r="B6" i="11"/>
  <c r="C6" i="11"/>
  <c r="E6" i="11"/>
  <c r="B7" i="11"/>
  <c r="C7" i="11"/>
  <c r="E7" i="11"/>
  <c r="B8" i="11"/>
  <c r="C8" i="11"/>
  <c r="E8" i="11"/>
  <c r="B9" i="11"/>
  <c r="C9" i="11"/>
  <c r="E9" i="11"/>
  <c r="B10" i="11"/>
  <c r="C10" i="11"/>
  <c r="E10" i="11"/>
  <c r="B11" i="11"/>
  <c r="C11" i="11"/>
  <c r="E11" i="11"/>
  <c r="B12" i="11"/>
  <c r="C12" i="11"/>
  <c r="E12" i="11"/>
  <c r="B13" i="11"/>
  <c r="C13" i="11"/>
  <c r="E13" i="11"/>
  <c r="B14" i="11"/>
  <c r="C14" i="11"/>
  <c r="E14" i="11"/>
  <c r="B15" i="11"/>
  <c r="C15" i="11"/>
  <c r="E15" i="11"/>
  <c r="B16" i="11"/>
  <c r="C16" i="11"/>
  <c r="E16" i="11"/>
  <c r="B17" i="11"/>
  <c r="C17" i="11"/>
  <c r="E17" i="11"/>
  <c r="B18" i="11"/>
  <c r="C18" i="11"/>
  <c r="E18" i="11"/>
  <c r="B19" i="11"/>
  <c r="C19" i="11"/>
  <c r="E19" i="11"/>
  <c r="B20" i="11"/>
  <c r="C20" i="11"/>
  <c r="E20" i="11"/>
  <c r="B21" i="11"/>
  <c r="C21" i="11"/>
  <c r="E21" i="11"/>
  <c r="B22" i="11"/>
  <c r="C22" i="11"/>
  <c r="E22" i="11"/>
  <c r="B23" i="11"/>
  <c r="C23" i="11"/>
  <c r="E23" i="11"/>
  <c r="B24" i="11"/>
  <c r="C24" i="11"/>
  <c r="E24" i="11"/>
  <c r="B25" i="11"/>
  <c r="C25" i="11"/>
  <c r="E25" i="11"/>
  <c r="B26" i="11"/>
  <c r="C26" i="11"/>
  <c r="E26" i="11"/>
  <c r="B27" i="11"/>
  <c r="C27" i="11"/>
  <c r="E27" i="11"/>
  <c r="B28" i="11"/>
  <c r="C28" i="11"/>
  <c r="E28" i="11"/>
  <c r="B29" i="11"/>
  <c r="C29" i="11"/>
  <c r="E29" i="11"/>
  <c r="B30" i="11"/>
  <c r="C30" i="11"/>
  <c r="E30" i="11"/>
  <c r="B31" i="11"/>
  <c r="C31" i="11"/>
  <c r="E31" i="11"/>
  <c r="B32" i="11"/>
  <c r="C32" i="11"/>
  <c r="E32" i="11"/>
  <c r="B33" i="11"/>
  <c r="C33" i="11"/>
  <c r="E33" i="11"/>
  <c r="B34" i="11"/>
  <c r="C34" i="11"/>
  <c r="E34" i="11"/>
  <c r="B35" i="11"/>
  <c r="C35" i="11"/>
  <c r="E35" i="11"/>
  <c r="B36" i="11"/>
  <c r="C36" i="11"/>
  <c r="E36" i="11"/>
  <c r="B37" i="11"/>
  <c r="C37" i="11"/>
  <c r="E37" i="11"/>
  <c r="B38" i="11"/>
  <c r="C38" i="11"/>
  <c r="E38" i="11"/>
  <c r="B39" i="11"/>
  <c r="C39" i="11"/>
  <c r="E39" i="11"/>
  <c r="B40" i="11"/>
  <c r="C40" i="11"/>
  <c r="E40" i="11"/>
  <c r="B41" i="11"/>
  <c r="C41" i="11"/>
  <c r="E41" i="11"/>
  <c r="B42" i="11"/>
  <c r="C42" i="11"/>
  <c r="E42" i="11"/>
  <c r="B43" i="11"/>
  <c r="C43" i="11"/>
  <c r="E43" i="11"/>
  <c r="B44" i="11"/>
  <c r="C44" i="11"/>
  <c r="E44" i="11"/>
  <c r="B45" i="11"/>
  <c r="C45" i="11"/>
  <c r="E45" i="11"/>
  <c r="B46" i="11"/>
  <c r="C46" i="11"/>
  <c r="E46" i="11"/>
  <c r="B47" i="11"/>
  <c r="C47" i="11"/>
  <c r="E47" i="11"/>
  <c r="B48" i="11"/>
  <c r="C48" i="11"/>
  <c r="E48" i="11"/>
  <c r="B49" i="11"/>
  <c r="C49" i="11"/>
  <c r="E49" i="11"/>
  <c r="B50" i="11"/>
  <c r="C50" i="11"/>
  <c r="E50" i="11"/>
  <c r="B51" i="11"/>
  <c r="C51" i="11"/>
  <c r="E51" i="11"/>
  <c r="B52" i="11"/>
  <c r="C52" i="11"/>
  <c r="E52" i="11"/>
  <c r="B53" i="11"/>
  <c r="C53" i="11"/>
  <c r="E53" i="11"/>
  <c r="B54" i="11"/>
  <c r="C54" i="11"/>
  <c r="E54" i="11"/>
  <c r="B55" i="11"/>
  <c r="C55" i="11"/>
  <c r="E55" i="11"/>
  <c r="B56" i="11"/>
  <c r="C56" i="11"/>
  <c r="E56" i="11"/>
  <c r="B57" i="11"/>
  <c r="C57" i="11"/>
  <c r="E57" i="11"/>
  <c r="B58" i="11"/>
  <c r="C58" i="11"/>
  <c r="E58" i="11"/>
  <c r="B59" i="11"/>
  <c r="C59" i="11"/>
  <c r="E59" i="11"/>
  <c r="B60" i="11"/>
  <c r="C60" i="11"/>
  <c r="E60" i="11"/>
  <c r="B61" i="11"/>
  <c r="C61" i="11"/>
  <c r="E61" i="11"/>
  <c r="B62" i="11"/>
  <c r="C62" i="11"/>
  <c r="E62" i="11"/>
  <c r="B63" i="11"/>
  <c r="C63" i="11"/>
  <c r="E63" i="11"/>
  <c r="B64" i="11"/>
  <c r="C64" i="11"/>
  <c r="E64" i="11"/>
  <c r="B65" i="11"/>
  <c r="C65" i="11"/>
  <c r="E65" i="11"/>
  <c r="B66" i="11"/>
  <c r="C66" i="11"/>
  <c r="E66" i="11"/>
  <c r="B67" i="11"/>
  <c r="C67" i="11"/>
  <c r="E67" i="11"/>
  <c r="B68" i="11"/>
  <c r="C68" i="11"/>
  <c r="E68" i="11"/>
  <c r="B69" i="11"/>
  <c r="C69" i="11"/>
  <c r="E69" i="11"/>
  <c r="B70" i="11"/>
  <c r="C70" i="11"/>
  <c r="E70" i="11"/>
  <c r="B71" i="11"/>
  <c r="C71" i="11"/>
  <c r="E71" i="11"/>
  <c r="B72" i="11"/>
  <c r="C72" i="11"/>
  <c r="E72" i="11"/>
  <c r="B73" i="11"/>
  <c r="C73" i="11"/>
  <c r="E73" i="11"/>
  <c r="B74" i="11"/>
  <c r="C74" i="11"/>
  <c r="E74" i="11"/>
  <c r="B75" i="11"/>
  <c r="C75" i="11"/>
  <c r="E75" i="11"/>
  <c r="B76" i="11"/>
  <c r="C76" i="11"/>
  <c r="E76" i="11"/>
  <c r="B77" i="11"/>
  <c r="C77" i="11"/>
  <c r="E77" i="11"/>
  <c r="B78" i="11"/>
  <c r="C78" i="11"/>
  <c r="E78" i="11"/>
  <c r="B79" i="11"/>
  <c r="C79" i="11"/>
  <c r="E79" i="11"/>
  <c r="B80" i="11"/>
  <c r="C80" i="11"/>
  <c r="E80" i="11"/>
  <c r="B81" i="11"/>
  <c r="C81" i="11"/>
  <c r="E81" i="11"/>
  <c r="B82" i="11"/>
  <c r="C82" i="11"/>
  <c r="E82" i="11"/>
  <c r="B83" i="11"/>
  <c r="C83" i="11"/>
  <c r="E83" i="11"/>
  <c r="B84" i="11"/>
  <c r="C84" i="11"/>
  <c r="E84" i="11"/>
  <c r="B85" i="11"/>
  <c r="C85" i="11"/>
  <c r="E85" i="11"/>
  <c r="B86" i="11"/>
  <c r="C86" i="11"/>
  <c r="E86" i="11"/>
  <c r="B87" i="11"/>
  <c r="C87" i="11"/>
  <c r="E87" i="11"/>
  <c r="B88" i="11"/>
  <c r="C88" i="11"/>
  <c r="E88" i="11"/>
  <c r="B89" i="11"/>
  <c r="C89" i="11"/>
  <c r="E89" i="11"/>
  <c r="B90" i="11"/>
  <c r="C90" i="11"/>
  <c r="E90" i="11"/>
  <c r="B91" i="11"/>
  <c r="C91" i="11"/>
  <c r="E91" i="11"/>
  <c r="B92" i="11"/>
  <c r="C92" i="11"/>
  <c r="E92" i="11"/>
  <c r="B93" i="11"/>
  <c r="C93" i="11"/>
  <c r="E93" i="11"/>
  <c r="B94" i="11"/>
  <c r="C94" i="11"/>
  <c r="E94" i="11"/>
  <c r="B95" i="11"/>
  <c r="C95" i="11"/>
  <c r="E95" i="11"/>
  <c r="B96" i="11"/>
  <c r="C96" i="11"/>
  <c r="E96" i="11"/>
  <c r="B97" i="11"/>
  <c r="C97" i="11"/>
  <c r="E97" i="11"/>
  <c r="B98" i="11"/>
  <c r="C98" i="11"/>
  <c r="E98" i="11"/>
  <c r="B99" i="11"/>
  <c r="C99" i="11"/>
  <c r="E99" i="11"/>
  <c r="B100" i="11"/>
  <c r="C100" i="11"/>
  <c r="E100" i="11"/>
  <c r="B101" i="11"/>
  <c r="C101" i="11"/>
  <c r="E101" i="11"/>
  <c r="B102" i="11"/>
  <c r="C102" i="11"/>
  <c r="E102" i="11"/>
  <c r="B103" i="11"/>
  <c r="C103" i="11"/>
  <c r="E103" i="11"/>
  <c r="B104" i="11"/>
  <c r="C104" i="11"/>
  <c r="E104" i="11"/>
  <c r="B105" i="11"/>
  <c r="C105" i="11"/>
  <c r="E105" i="11"/>
  <c r="B106" i="11"/>
  <c r="C106" i="11"/>
  <c r="E106" i="11"/>
  <c r="B107" i="11"/>
  <c r="C107" i="11"/>
  <c r="E107" i="11"/>
  <c r="B108" i="11"/>
  <c r="C108" i="11"/>
  <c r="E108" i="11"/>
  <c r="B109" i="11"/>
  <c r="C109" i="11"/>
  <c r="E109" i="11"/>
  <c r="B110" i="11"/>
  <c r="C110" i="11"/>
  <c r="E110" i="11"/>
  <c r="B111" i="11"/>
  <c r="C111" i="11"/>
  <c r="E111" i="11"/>
  <c r="B112" i="11"/>
  <c r="C112" i="11"/>
  <c r="E112" i="11"/>
  <c r="B113" i="11"/>
  <c r="C113" i="11"/>
  <c r="E113" i="11"/>
  <c r="B114" i="11"/>
  <c r="C114" i="11"/>
  <c r="E114" i="11"/>
  <c r="B115" i="11"/>
  <c r="C115" i="11"/>
  <c r="E115" i="11"/>
  <c r="B116" i="11"/>
  <c r="C116" i="11"/>
  <c r="E116" i="11"/>
  <c r="B117" i="11"/>
  <c r="C117" i="11"/>
  <c r="E117" i="11"/>
  <c r="B118" i="11"/>
  <c r="C118" i="11"/>
  <c r="E118" i="11"/>
  <c r="B119" i="11"/>
  <c r="C119" i="11"/>
  <c r="E119" i="11"/>
  <c r="B120" i="11"/>
  <c r="C120" i="11"/>
  <c r="E120" i="11"/>
  <c r="B121" i="11"/>
  <c r="C121" i="11"/>
  <c r="E121" i="11"/>
  <c r="B122" i="11"/>
  <c r="C122" i="11"/>
  <c r="E122" i="11"/>
  <c r="B123" i="11"/>
  <c r="C123" i="11"/>
  <c r="E123" i="11"/>
  <c r="B124" i="11"/>
  <c r="C124" i="11"/>
  <c r="E124" i="11"/>
  <c r="B125" i="11"/>
  <c r="C125" i="11"/>
  <c r="E125" i="11"/>
  <c r="B126" i="11"/>
  <c r="C126" i="11"/>
  <c r="E126" i="11"/>
  <c r="B127" i="11"/>
  <c r="C127" i="11"/>
  <c r="E127" i="11"/>
  <c r="B128" i="11"/>
  <c r="C128" i="11"/>
  <c r="E128" i="11"/>
  <c r="B129" i="11"/>
  <c r="C129" i="11"/>
  <c r="E129" i="11"/>
  <c r="B130" i="11"/>
  <c r="C130" i="11"/>
  <c r="E130" i="11"/>
  <c r="B131" i="11"/>
  <c r="C131" i="11"/>
  <c r="E131" i="11"/>
  <c r="B132" i="11"/>
  <c r="C132" i="11"/>
  <c r="E132" i="11"/>
  <c r="B133" i="11"/>
  <c r="C133" i="11"/>
  <c r="E133" i="11"/>
  <c r="B134" i="11"/>
  <c r="C134" i="11"/>
  <c r="E134" i="11"/>
  <c r="B135" i="11"/>
  <c r="C135" i="11"/>
  <c r="E135" i="11"/>
  <c r="B136" i="11"/>
  <c r="C136" i="11"/>
  <c r="E136" i="11"/>
  <c r="B137" i="11"/>
  <c r="C137" i="11"/>
  <c r="E137" i="11"/>
  <c r="B138" i="11"/>
  <c r="C138" i="11"/>
  <c r="E138" i="11"/>
  <c r="B139" i="11"/>
  <c r="C139" i="11"/>
  <c r="E139" i="11"/>
  <c r="B140" i="11"/>
  <c r="C140" i="11"/>
  <c r="E140" i="11"/>
  <c r="B141" i="11"/>
  <c r="C141" i="11"/>
  <c r="E141" i="11"/>
  <c r="B142" i="11"/>
  <c r="C142" i="11"/>
  <c r="E142" i="11"/>
  <c r="B143" i="11"/>
  <c r="C143" i="11"/>
  <c r="E143" i="11"/>
  <c r="B144" i="11"/>
  <c r="C144" i="11"/>
  <c r="E144" i="11"/>
  <c r="B145" i="11"/>
  <c r="C145" i="11"/>
  <c r="E145" i="11"/>
  <c r="B146" i="11"/>
  <c r="C146" i="11"/>
  <c r="E146" i="11"/>
  <c r="B147" i="11"/>
  <c r="C147" i="11"/>
  <c r="E147" i="11"/>
  <c r="B148" i="11"/>
  <c r="C148" i="11"/>
  <c r="E148" i="11"/>
  <c r="B149" i="11"/>
  <c r="C149" i="11"/>
  <c r="E149" i="11"/>
  <c r="B150" i="11"/>
  <c r="C150" i="11"/>
  <c r="E150" i="11"/>
  <c r="B151" i="11"/>
  <c r="C151" i="11"/>
  <c r="E151" i="11"/>
  <c r="B152" i="11"/>
  <c r="C152" i="11"/>
  <c r="E152" i="11"/>
  <c r="B153" i="11"/>
  <c r="C153" i="11"/>
  <c r="E153" i="11"/>
  <c r="B154" i="11"/>
  <c r="C154" i="11"/>
  <c r="E154" i="11"/>
  <c r="B155" i="11"/>
  <c r="C155" i="11"/>
  <c r="E155" i="11"/>
  <c r="B156" i="11"/>
  <c r="C156" i="11"/>
  <c r="E156" i="11"/>
  <c r="B157" i="11"/>
  <c r="C157" i="11"/>
  <c r="E157" i="11"/>
  <c r="B158" i="11"/>
  <c r="C158" i="11"/>
  <c r="E158" i="11"/>
  <c r="B159" i="11"/>
  <c r="C159" i="11"/>
  <c r="E159" i="11"/>
  <c r="B160" i="11"/>
  <c r="C160" i="11"/>
  <c r="E160" i="11"/>
  <c r="B161" i="11"/>
  <c r="C161" i="11"/>
  <c r="E161" i="11"/>
  <c r="B162" i="11"/>
  <c r="C162" i="11"/>
  <c r="E162" i="11"/>
  <c r="B163" i="11"/>
  <c r="C163" i="11"/>
  <c r="E163" i="11"/>
  <c r="B164" i="11"/>
  <c r="C164" i="11"/>
  <c r="E164" i="11"/>
  <c r="B165" i="11"/>
  <c r="C165" i="11"/>
  <c r="E165" i="11"/>
  <c r="B166" i="11"/>
  <c r="C166" i="11"/>
  <c r="E166" i="11"/>
  <c r="B167" i="11"/>
  <c r="C167" i="11"/>
  <c r="E167" i="11"/>
  <c r="B168" i="11"/>
  <c r="C168" i="11"/>
  <c r="E168" i="11"/>
  <c r="B169" i="11"/>
  <c r="C169" i="11"/>
  <c r="E169" i="11"/>
  <c r="B170" i="11"/>
  <c r="C170" i="11"/>
  <c r="E170" i="11"/>
  <c r="B171" i="11"/>
  <c r="C171" i="11"/>
  <c r="E171" i="11"/>
  <c r="B172" i="11"/>
  <c r="C172" i="11"/>
  <c r="E172" i="11"/>
  <c r="B173" i="11"/>
  <c r="C173" i="11"/>
  <c r="E173" i="11"/>
  <c r="B174" i="11"/>
  <c r="C174" i="11"/>
  <c r="E174" i="11"/>
  <c r="B175" i="11"/>
  <c r="C175" i="11"/>
  <c r="E175" i="11"/>
  <c r="B176" i="11"/>
  <c r="C176" i="11"/>
  <c r="E176" i="11"/>
  <c r="W181" i="10"/>
  <c r="W182" i="10" s="1"/>
  <c r="W156" i="10"/>
  <c r="W157" i="10" s="1"/>
  <c r="W131" i="10"/>
  <c r="W132" i="10" s="1"/>
  <c r="W106" i="10"/>
  <c r="W107" i="10" s="1"/>
  <c r="W81" i="10"/>
  <c r="W82" i="10" s="1"/>
  <c r="W56" i="10"/>
  <c r="W57" i="10" s="1"/>
  <c r="W31" i="10"/>
  <c r="W32" i="10" s="1"/>
  <c r="W5" i="10"/>
  <c r="W6" i="10" s="1"/>
  <c r="M181" i="10"/>
  <c r="M182" i="10" s="1"/>
  <c r="M131" i="10"/>
  <c r="M132" i="10" s="1"/>
  <c r="M106" i="10"/>
  <c r="M107" i="10" s="1"/>
  <c r="M81" i="10"/>
  <c r="M82" i="10" s="1"/>
  <c r="M56" i="10"/>
  <c r="M57" i="10" s="1"/>
  <c r="M31" i="10"/>
  <c r="M32" i="10" s="1"/>
  <c r="M5" i="10"/>
  <c r="M6" i="10" s="1"/>
  <c r="B2" i="10"/>
  <c r="C2" i="10"/>
  <c r="E2" i="10"/>
  <c r="B3" i="10"/>
  <c r="C3" i="10"/>
  <c r="E3" i="10"/>
  <c r="B4" i="10"/>
  <c r="C4" i="10"/>
  <c r="E4" i="10"/>
  <c r="B5" i="10"/>
  <c r="C5" i="10"/>
  <c r="E5" i="10"/>
  <c r="B6" i="10"/>
  <c r="C6" i="10"/>
  <c r="E6" i="10"/>
  <c r="B7" i="10"/>
  <c r="C7" i="10"/>
  <c r="E7" i="10"/>
  <c r="B8" i="10"/>
  <c r="C8" i="10"/>
  <c r="E8" i="10"/>
  <c r="B9" i="10"/>
  <c r="C9" i="10"/>
  <c r="E9" i="10"/>
  <c r="B10" i="10"/>
  <c r="C10" i="10"/>
  <c r="E10" i="10"/>
  <c r="B11" i="10"/>
  <c r="C11" i="10"/>
  <c r="E11" i="10"/>
  <c r="B12" i="10"/>
  <c r="C12" i="10"/>
  <c r="E12" i="10"/>
  <c r="B13" i="10"/>
  <c r="C13" i="10"/>
  <c r="E13" i="10"/>
  <c r="B14" i="10"/>
  <c r="C14" i="10"/>
  <c r="E14" i="10"/>
  <c r="B15" i="10"/>
  <c r="C15" i="10"/>
  <c r="E15" i="10"/>
  <c r="B16" i="10"/>
  <c r="C16" i="10"/>
  <c r="E16" i="10"/>
  <c r="B17" i="10"/>
  <c r="C17" i="10"/>
  <c r="E17" i="10"/>
  <c r="B18" i="10"/>
  <c r="C18" i="10"/>
  <c r="E18" i="10"/>
  <c r="B19" i="10"/>
  <c r="C19" i="10"/>
  <c r="E19" i="10"/>
  <c r="B20" i="10"/>
  <c r="C20" i="10"/>
  <c r="E20" i="10"/>
  <c r="B21" i="10"/>
  <c r="C21" i="10"/>
  <c r="E21" i="10"/>
  <c r="B22" i="10"/>
  <c r="C22" i="10"/>
  <c r="E22" i="10"/>
  <c r="B23" i="10"/>
  <c r="C23" i="10"/>
  <c r="E23" i="10"/>
  <c r="B24" i="10"/>
  <c r="C24" i="10"/>
  <c r="E24" i="10"/>
  <c r="B25" i="10"/>
  <c r="C25" i="10"/>
  <c r="E25" i="10"/>
  <c r="B26" i="10"/>
  <c r="C26" i="10"/>
  <c r="E26" i="10"/>
  <c r="B27" i="10"/>
  <c r="C27" i="10"/>
  <c r="E27" i="10"/>
  <c r="B28" i="10"/>
  <c r="C28" i="10"/>
  <c r="E28" i="10"/>
  <c r="B29" i="10"/>
  <c r="C29" i="10"/>
  <c r="E29" i="10"/>
  <c r="B30" i="10"/>
  <c r="C30" i="10"/>
  <c r="E30" i="10"/>
  <c r="B31" i="10"/>
  <c r="C31" i="10"/>
  <c r="E31" i="10"/>
  <c r="B32" i="10"/>
  <c r="C32" i="10"/>
  <c r="E32" i="10"/>
  <c r="B33" i="10"/>
  <c r="C33" i="10"/>
  <c r="E33" i="10"/>
  <c r="B34" i="10"/>
  <c r="C34" i="10"/>
  <c r="E34" i="10"/>
  <c r="B35" i="10"/>
  <c r="C35" i="10"/>
  <c r="E35" i="10"/>
  <c r="B36" i="10"/>
  <c r="C36" i="10"/>
  <c r="E36" i="10"/>
  <c r="B37" i="10"/>
  <c r="C37" i="10"/>
  <c r="E37" i="10"/>
  <c r="B38" i="10"/>
  <c r="C38" i="10"/>
  <c r="E38" i="10"/>
  <c r="B39" i="10"/>
  <c r="C39" i="10"/>
  <c r="E39" i="10"/>
  <c r="B40" i="10"/>
  <c r="C40" i="10"/>
  <c r="E40" i="10"/>
  <c r="B41" i="10"/>
  <c r="C41" i="10"/>
  <c r="E41" i="10"/>
  <c r="B42" i="10"/>
  <c r="C42" i="10"/>
  <c r="E42" i="10"/>
  <c r="B43" i="10"/>
  <c r="C43" i="10"/>
  <c r="E43" i="10"/>
  <c r="B44" i="10"/>
  <c r="C44" i="10"/>
  <c r="E44" i="10"/>
  <c r="B45" i="10"/>
  <c r="C45" i="10"/>
  <c r="E45" i="10"/>
  <c r="B46" i="10"/>
  <c r="C46" i="10"/>
  <c r="E46" i="10"/>
  <c r="B47" i="10"/>
  <c r="C47" i="10"/>
  <c r="E47" i="10"/>
  <c r="B48" i="10"/>
  <c r="C48" i="10"/>
  <c r="E48" i="10"/>
  <c r="B49" i="10"/>
  <c r="C49" i="10"/>
  <c r="E49" i="10"/>
  <c r="B50" i="10"/>
  <c r="C50" i="10"/>
  <c r="E50" i="10"/>
  <c r="B51" i="10"/>
  <c r="C51" i="10"/>
  <c r="E51" i="10"/>
  <c r="B52" i="10"/>
  <c r="C52" i="10"/>
  <c r="E52" i="10"/>
  <c r="B53" i="10"/>
  <c r="C53" i="10"/>
  <c r="E53" i="10"/>
  <c r="B54" i="10"/>
  <c r="C54" i="10"/>
  <c r="E54" i="10"/>
  <c r="B55" i="10"/>
  <c r="C55" i="10"/>
  <c r="E55" i="10"/>
  <c r="B56" i="10"/>
  <c r="C56" i="10"/>
  <c r="E56" i="10"/>
  <c r="B57" i="10"/>
  <c r="C57" i="10"/>
  <c r="E57" i="10"/>
  <c r="B58" i="10"/>
  <c r="C58" i="10"/>
  <c r="E58" i="10"/>
  <c r="B59" i="10"/>
  <c r="C59" i="10"/>
  <c r="E59" i="10"/>
  <c r="B60" i="10"/>
  <c r="C60" i="10"/>
  <c r="E60" i="10"/>
  <c r="B61" i="10"/>
  <c r="C61" i="10"/>
  <c r="E61" i="10"/>
  <c r="B62" i="10"/>
  <c r="C62" i="10"/>
  <c r="E62" i="10"/>
  <c r="B63" i="10"/>
  <c r="C63" i="10"/>
  <c r="E63" i="10"/>
  <c r="B64" i="10"/>
  <c r="C64" i="10"/>
  <c r="E64" i="10"/>
  <c r="B65" i="10"/>
  <c r="C65" i="10"/>
  <c r="E65" i="10"/>
  <c r="B66" i="10"/>
  <c r="C66" i="10"/>
  <c r="E66" i="10"/>
  <c r="B67" i="10"/>
  <c r="C67" i="10"/>
  <c r="E67" i="10"/>
  <c r="B68" i="10"/>
  <c r="C68" i="10"/>
  <c r="E68" i="10"/>
  <c r="B69" i="10"/>
  <c r="C69" i="10"/>
  <c r="E69" i="10"/>
  <c r="B70" i="10"/>
  <c r="C70" i="10"/>
  <c r="E70" i="10"/>
  <c r="B71" i="10"/>
  <c r="C71" i="10"/>
  <c r="E71" i="10"/>
  <c r="B72" i="10"/>
  <c r="C72" i="10"/>
  <c r="E72" i="10"/>
  <c r="B73" i="10"/>
  <c r="C73" i="10"/>
  <c r="E73" i="10"/>
  <c r="B74" i="10"/>
  <c r="C74" i="10"/>
  <c r="E74" i="10"/>
  <c r="B75" i="10"/>
  <c r="C75" i="10"/>
  <c r="E75" i="10"/>
  <c r="B76" i="10"/>
  <c r="C76" i="10"/>
  <c r="E76" i="10"/>
  <c r="B77" i="10"/>
  <c r="C77" i="10"/>
  <c r="E77" i="10"/>
  <c r="B78" i="10"/>
  <c r="C78" i="10"/>
  <c r="E78" i="10"/>
  <c r="B79" i="10"/>
  <c r="C79" i="10"/>
  <c r="E79" i="10"/>
  <c r="B80" i="10"/>
  <c r="C80" i="10"/>
  <c r="E80" i="10"/>
  <c r="B81" i="10"/>
  <c r="C81" i="10"/>
  <c r="E81" i="10"/>
  <c r="B82" i="10"/>
  <c r="C82" i="10"/>
  <c r="E82" i="10"/>
  <c r="B83" i="10"/>
  <c r="C83" i="10"/>
  <c r="E83" i="10"/>
  <c r="B84" i="10"/>
  <c r="C84" i="10"/>
  <c r="E84" i="10"/>
  <c r="B85" i="10"/>
  <c r="C85" i="10"/>
  <c r="E85" i="10"/>
  <c r="B86" i="10"/>
  <c r="C86" i="10"/>
  <c r="E86" i="10"/>
  <c r="B87" i="10"/>
  <c r="C87" i="10"/>
  <c r="E87" i="10"/>
  <c r="B88" i="10"/>
  <c r="C88" i="10"/>
  <c r="E88" i="10"/>
  <c r="B89" i="10"/>
  <c r="C89" i="10"/>
  <c r="E89" i="10"/>
  <c r="B90" i="10"/>
  <c r="C90" i="10"/>
  <c r="E90" i="10"/>
  <c r="B91" i="10"/>
  <c r="C91" i="10"/>
  <c r="E91" i="10"/>
  <c r="B92" i="10"/>
  <c r="C92" i="10"/>
  <c r="E92" i="10"/>
  <c r="B93" i="10"/>
  <c r="C93" i="10"/>
  <c r="E93" i="10"/>
  <c r="B94" i="10"/>
  <c r="C94" i="10"/>
  <c r="E94" i="10"/>
  <c r="B95" i="10"/>
  <c r="C95" i="10"/>
  <c r="E95" i="10"/>
  <c r="B96" i="10"/>
  <c r="C96" i="10"/>
  <c r="E96" i="10"/>
  <c r="B97" i="10"/>
  <c r="C97" i="10"/>
  <c r="E97" i="10"/>
  <c r="B98" i="10"/>
  <c r="C98" i="10"/>
  <c r="E98" i="10"/>
  <c r="B99" i="10"/>
  <c r="C99" i="10"/>
  <c r="E99" i="10"/>
  <c r="B100" i="10"/>
  <c r="C100" i="10"/>
  <c r="E100" i="10"/>
  <c r="B101" i="10"/>
  <c r="C101" i="10"/>
  <c r="E101" i="10"/>
  <c r="B102" i="10"/>
  <c r="C102" i="10"/>
  <c r="E102" i="10"/>
  <c r="B103" i="10"/>
  <c r="C103" i="10"/>
  <c r="E103" i="10"/>
  <c r="B104" i="10"/>
  <c r="C104" i="10"/>
  <c r="E104" i="10"/>
  <c r="B105" i="10"/>
  <c r="C105" i="10"/>
  <c r="E105" i="10"/>
  <c r="B106" i="10"/>
  <c r="C106" i="10"/>
  <c r="E106" i="10"/>
  <c r="B107" i="10"/>
  <c r="C107" i="10"/>
  <c r="E107" i="10"/>
  <c r="B108" i="10"/>
  <c r="C108" i="10"/>
  <c r="E108" i="10"/>
  <c r="B109" i="10"/>
  <c r="C109" i="10"/>
  <c r="E109" i="10"/>
  <c r="B110" i="10"/>
  <c r="C110" i="10"/>
  <c r="E110" i="10"/>
  <c r="B111" i="10"/>
  <c r="C111" i="10"/>
  <c r="E111" i="10"/>
  <c r="B112" i="10"/>
  <c r="C112" i="10"/>
  <c r="E112" i="10"/>
  <c r="B113" i="10"/>
  <c r="C113" i="10"/>
  <c r="E113" i="10"/>
  <c r="B114" i="10"/>
  <c r="C114" i="10"/>
  <c r="E114" i="10"/>
  <c r="B115" i="10"/>
  <c r="C115" i="10"/>
  <c r="E115" i="10"/>
  <c r="B116" i="10"/>
  <c r="C116" i="10"/>
  <c r="E116" i="10"/>
  <c r="B117" i="10"/>
  <c r="C117" i="10"/>
  <c r="E117" i="10"/>
  <c r="B118" i="10"/>
  <c r="C118" i="10"/>
  <c r="E118" i="10"/>
  <c r="B119" i="10"/>
  <c r="C119" i="10"/>
  <c r="E119" i="10"/>
  <c r="B120" i="10"/>
  <c r="C120" i="10"/>
  <c r="E120" i="10"/>
  <c r="B121" i="10"/>
  <c r="C121" i="10"/>
  <c r="E121" i="10"/>
  <c r="B122" i="10"/>
  <c r="C122" i="10"/>
  <c r="E122" i="10"/>
  <c r="B123" i="10"/>
  <c r="C123" i="10"/>
  <c r="E123" i="10"/>
  <c r="B124" i="10"/>
  <c r="C124" i="10"/>
  <c r="E124" i="10"/>
  <c r="B125" i="10"/>
  <c r="C125" i="10"/>
  <c r="E125" i="10"/>
  <c r="B126" i="10"/>
  <c r="C126" i="10"/>
  <c r="E126" i="10"/>
  <c r="B127" i="10"/>
  <c r="C127" i="10"/>
  <c r="E127" i="10"/>
  <c r="B128" i="10"/>
  <c r="C128" i="10"/>
  <c r="E128" i="10"/>
  <c r="B129" i="10"/>
  <c r="C129" i="10"/>
  <c r="E129" i="10"/>
  <c r="B130" i="10"/>
  <c r="C130" i="10"/>
  <c r="E130" i="10"/>
  <c r="B131" i="10"/>
  <c r="C131" i="10"/>
  <c r="E131" i="10"/>
  <c r="B132" i="10"/>
  <c r="C132" i="10"/>
  <c r="E132" i="10"/>
  <c r="B133" i="10"/>
  <c r="C133" i="10"/>
  <c r="E133" i="10"/>
  <c r="B134" i="10"/>
  <c r="C134" i="10"/>
  <c r="E134" i="10"/>
  <c r="B135" i="10"/>
  <c r="C135" i="10"/>
  <c r="E135" i="10"/>
  <c r="B136" i="10"/>
  <c r="C136" i="10"/>
  <c r="E136" i="10"/>
  <c r="B137" i="10"/>
  <c r="C137" i="10"/>
  <c r="E137" i="10"/>
  <c r="B138" i="10"/>
  <c r="C138" i="10"/>
  <c r="E138" i="10"/>
  <c r="B139" i="10"/>
  <c r="C139" i="10"/>
  <c r="E139" i="10"/>
  <c r="B140" i="10"/>
  <c r="C140" i="10"/>
  <c r="E140" i="10"/>
  <c r="B141" i="10"/>
  <c r="C141" i="10"/>
  <c r="E141" i="10"/>
  <c r="B142" i="10"/>
  <c r="C142" i="10"/>
  <c r="E142" i="10"/>
  <c r="B143" i="10"/>
  <c r="C143" i="10"/>
  <c r="E143" i="10"/>
  <c r="B144" i="10"/>
  <c r="C144" i="10"/>
  <c r="E144" i="10"/>
  <c r="B145" i="10"/>
  <c r="C145" i="10"/>
  <c r="E145" i="10"/>
  <c r="B146" i="10"/>
  <c r="C146" i="10"/>
  <c r="E146" i="10"/>
  <c r="B147" i="10"/>
  <c r="C147" i="10"/>
  <c r="E147" i="10"/>
  <c r="B148" i="10"/>
  <c r="C148" i="10"/>
  <c r="E148" i="10"/>
  <c r="B149" i="10"/>
  <c r="C149" i="10"/>
  <c r="E149" i="10"/>
  <c r="B150" i="10"/>
  <c r="C150" i="10"/>
  <c r="E150" i="10"/>
  <c r="B151" i="10"/>
  <c r="C151" i="10"/>
  <c r="E151" i="10"/>
  <c r="B152" i="10"/>
  <c r="C152" i="10"/>
  <c r="E152" i="10"/>
  <c r="B153" i="10"/>
  <c r="C153" i="10"/>
  <c r="E153" i="10"/>
  <c r="B154" i="10"/>
  <c r="C154" i="10"/>
  <c r="E154" i="10"/>
  <c r="B155" i="10"/>
  <c r="C155" i="10"/>
  <c r="E155" i="10"/>
  <c r="B156" i="10"/>
  <c r="C156" i="10"/>
  <c r="E156" i="10"/>
  <c r="B157" i="10"/>
  <c r="C157" i="10"/>
  <c r="E157" i="10"/>
  <c r="B158" i="10"/>
  <c r="C158" i="10"/>
  <c r="E158" i="10"/>
  <c r="B159" i="10"/>
  <c r="C159" i="10"/>
  <c r="E159" i="10"/>
  <c r="B160" i="10"/>
  <c r="C160" i="10"/>
  <c r="E160" i="10"/>
  <c r="B161" i="10"/>
  <c r="C161" i="10"/>
  <c r="E161" i="10"/>
  <c r="B162" i="10"/>
  <c r="C162" i="10"/>
  <c r="E162" i="10"/>
  <c r="B163" i="10"/>
  <c r="C163" i="10"/>
  <c r="E163" i="10"/>
  <c r="B164" i="10"/>
  <c r="C164" i="10"/>
  <c r="E164" i="10"/>
  <c r="B165" i="10"/>
  <c r="C165" i="10"/>
  <c r="E165" i="10"/>
  <c r="B166" i="10"/>
  <c r="C166" i="10"/>
  <c r="E166" i="10"/>
  <c r="B167" i="10"/>
  <c r="C167" i="10"/>
  <c r="E167" i="10"/>
  <c r="B168" i="10"/>
  <c r="C168" i="10"/>
  <c r="E168" i="10"/>
  <c r="B169" i="10"/>
  <c r="C169" i="10"/>
  <c r="E169" i="10"/>
  <c r="B170" i="10"/>
  <c r="C170" i="10"/>
  <c r="E170" i="10"/>
  <c r="B171" i="10"/>
  <c r="C171" i="10"/>
  <c r="E171" i="10"/>
  <c r="B172" i="10"/>
  <c r="C172" i="10"/>
  <c r="E172" i="10"/>
  <c r="B173" i="10"/>
  <c r="C173" i="10"/>
  <c r="E173" i="10"/>
  <c r="B174" i="10"/>
  <c r="C174" i="10"/>
  <c r="E174" i="10"/>
  <c r="B175" i="10"/>
  <c r="C175" i="10"/>
  <c r="E175" i="10"/>
  <c r="B176" i="10"/>
  <c r="C176" i="10"/>
  <c r="E176" i="10"/>
  <c r="B177" i="10"/>
  <c r="C177" i="10"/>
  <c r="E177" i="10"/>
  <c r="B178" i="10"/>
  <c r="C178" i="10"/>
  <c r="E178" i="10"/>
  <c r="B179" i="10"/>
  <c r="C179" i="10"/>
  <c r="E179" i="10"/>
  <c r="B180" i="10"/>
  <c r="C180" i="10"/>
  <c r="E180" i="10"/>
  <c r="B181" i="10"/>
  <c r="C181" i="10"/>
  <c r="E181" i="10"/>
  <c r="B182" i="10"/>
  <c r="C182" i="10"/>
  <c r="E182" i="10"/>
  <c r="B183" i="10"/>
  <c r="C183" i="10"/>
  <c r="E183" i="10"/>
  <c r="B184" i="10"/>
  <c r="C184" i="10"/>
  <c r="E184" i="10"/>
  <c r="B185" i="10"/>
  <c r="C185" i="10"/>
  <c r="E185" i="10"/>
  <c r="B186" i="10"/>
  <c r="C186" i="10"/>
  <c r="E186" i="10"/>
  <c r="B187" i="10"/>
  <c r="C187" i="10"/>
  <c r="E187" i="10"/>
  <c r="B188" i="10"/>
  <c r="C188" i="10"/>
  <c r="E188" i="10"/>
  <c r="B189" i="10"/>
  <c r="C189" i="10"/>
  <c r="E189" i="10"/>
  <c r="B190" i="10"/>
  <c r="C190" i="10"/>
  <c r="E190" i="10"/>
  <c r="B191" i="10"/>
  <c r="C191" i="10"/>
  <c r="E191" i="10"/>
  <c r="B192" i="10"/>
  <c r="C192" i="10"/>
  <c r="E192" i="10"/>
  <c r="B193" i="10"/>
  <c r="C193" i="10"/>
  <c r="E193" i="10"/>
  <c r="B194" i="10"/>
  <c r="C194" i="10"/>
  <c r="E194" i="10"/>
  <c r="B195" i="10"/>
  <c r="C195" i="10"/>
  <c r="E195" i="10"/>
  <c r="B196" i="10"/>
  <c r="C196" i="10"/>
  <c r="E196" i="10"/>
  <c r="B197" i="10"/>
  <c r="C197" i="10"/>
  <c r="E197" i="10"/>
  <c r="B198" i="10"/>
  <c r="C198" i="10"/>
  <c r="E198" i="10"/>
  <c r="B199" i="10"/>
  <c r="C199" i="10"/>
  <c r="E199" i="10"/>
  <c r="B200" i="10"/>
  <c r="C200" i="10"/>
  <c r="E200" i="10"/>
  <c r="B201" i="10"/>
  <c r="C201" i="10"/>
  <c r="E201" i="10"/>
  <c r="W181" i="7"/>
  <c r="W182" i="7" s="1"/>
  <c r="W156" i="7"/>
  <c r="W157" i="7" s="1"/>
  <c r="W131" i="7"/>
  <c r="W132" i="7" s="1"/>
  <c r="W106" i="7"/>
  <c r="W107" i="7" s="1"/>
  <c r="W81" i="7"/>
  <c r="W82" i="7" s="1"/>
  <c r="W56" i="7"/>
  <c r="W57" i="7" s="1"/>
  <c r="W31" i="7"/>
  <c r="W32" i="7" s="1"/>
  <c r="W5" i="7"/>
  <c r="W6" i="7" s="1"/>
  <c r="M56" i="7"/>
  <c r="M57" i="7" s="1"/>
  <c r="M181" i="7"/>
  <c r="M182" i="7" s="1"/>
  <c r="M156" i="7"/>
  <c r="M157" i="7" s="1"/>
  <c r="M131" i="7"/>
  <c r="M132" i="7" s="1"/>
  <c r="M106" i="7"/>
  <c r="M107" i="7" s="1"/>
  <c r="M81" i="7"/>
  <c r="M82" i="7" s="1"/>
  <c r="M31" i="7"/>
  <c r="M32" i="7" s="1"/>
  <c r="M5" i="7"/>
  <c r="M6" i="7" s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" i="7"/>
  <c r="C201" i="7" l="1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78" i="7"/>
  <c r="B82" i="7"/>
  <c r="B81" i="7"/>
  <c r="B80" i="7"/>
  <c r="B79" i="7"/>
  <c r="B77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79" i="6" l="1"/>
  <c r="AH79" i="6"/>
  <c r="AK79" i="6" s="1"/>
  <c r="O79" i="6"/>
  <c r="M79" i="6"/>
  <c r="P79" i="6" s="1"/>
  <c r="AJ78" i="6"/>
  <c r="AH78" i="6"/>
  <c r="AK78" i="6" s="1"/>
  <c r="O78" i="6"/>
  <c r="M78" i="6"/>
  <c r="P78" i="6" s="1"/>
  <c r="AJ77" i="6"/>
  <c r="AH77" i="6"/>
  <c r="AK77" i="6" s="1"/>
  <c r="O77" i="6"/>
  <c r="M77" i="6"/>
  <c r="P77" i="6" s="1"/>
  <c r="AJ76" i="6"/>
  <c r="AH76" i="6"/>
  <c r="AK76" i="6" s="1"/>
  <c r="O76" i="6"/>
  <c r="M76" i="6"/>
  <c r="P76" i="6" s="1"/>
  <c r="AJ79" i="5"/>
  <c r="AH79" i="5"/>
  <c r="AK79" i="5" s="1"/>
  <c r="AJ78" i="5"/>
  <c r="AH78" i="5"/>
  <c r="AK78" i="5" s="1"/>
  <c r="AJ77" i="5"/>
  <c r="AH77" i="5"/>
  <c r="AK77" i="5" s="1"/>
  <c r="AJ76" i="5"/>
  <c r="AH76" i="5"/>
  <c r="AK76" i="5" s="1"/>
  <c r="O79" i="5"/>
  <c r="M79" i="5"/>
  <c r="P79" i="5" s="1"/>
  <c r="O78" i="5"/>
  <c r="M78" i="5"/>
  <c r="P78" i="5" s="1"/>
  <c r="O77" i="5"/>
  <c r="M77" i="5"/>
  <c r="P77" i="5" s="1"/>
  <c r="O76" i="5"/>
  <c r="M76" i="5"/>
  <c r="P76" i="5" s="1"/>
  <c r="AJ79" i="4"/>
  <c r="AH79" i="4"/>
  <c r="AK79" i="4" s="1"/>
  <c r="AJ78" i="4"/>
  <c r="AH78" i="4"/>
  <c r="AK78" i="4" s="1"/>
  <c r="AJ77" i="4"/>
  <c r="AH77" i="4"/>
  <c r="AK77" i="4" s="1"/>
  <c r="AJ76" i="4"/>
  <c r="AH76" i="4"/>
  <c r="AK76" i="4" s="1"/>
  <c r="N76" i="6" l="1"/>
  <c r="AI76" i="6"/>
  <c r="N77" i="6"/>
  <c r="AI77" i="6"/>
  <c r="N78" i="6"/>
  <c r="AI78" i="6"/>
  <c r="N79" i="6"/>
  <c r="AI79" i="6"/>
  <c r="AI76" i="5"/>
  <c r="AI77" i="5"/>
  <c r="AI78" i="5"/>
  <c r="AI79" i="5"/>
  <c r="N76" i="5"/>
  <c r="N77" i="5"/>
  <c r="N78" i="5"/>
  <c r="N79" i="5"/>
  <c r="AI77" i="4"/>
  <c r="AI78" i="4"/>
  <c r="AI79" i="4"/>
  <c r="AI76" i="4"/>
  <c r="M79" i="4"/>
  <c r="M78" i="4"/>
  <c r="M77" i="4"/>
  <c r="M76" i="4"/>
  <c r="AC117" i="1" l="1"/>
  <c r="AC49" i="1"/>
  <c r="AC32" i="1"/>
  <c r="AC15" i="1"/>
  <c r="B2" i="6"/>
  <c r="C2" i="6"/>
  <c r="D2" i="6"/>
  <c r="E2" i="6"/>
  <c r="F2" i="6"/>
  <c r="G2" i="6"/>
  <c r="H2" i="6"/>
  <c r="V2" i="6"/>
  <c r="W2" i="6"/>
  <c r="X2" i="6"/>
  <c r="Y2" i="6"/>
  <c r="Z2" i="6"/>
  <c r="AA2" i="6"/>
  <c r="AB2" i="6"/>
  <c r="B3" i="6"/>
  <c r="C3" i="6"/>
  <c r="D3" i="6"/>
  <c r="E3" i="6"/>
  <c r="F3" i="6"/>
  <c r="G3" i="6"/>
  <c r="H3" i="6"/>
  <c r="V3" i="6"/>
  <c r="W3" i="6"/>
  <c r="X3" i="6"/>
  <c r="Y3" i="6"/>
  <c r="Z3" i="6"/>
  <c r="AA3" i="6"/>
  <c r="AB3" i="6"/>
  <c r="B4" i="6"/>
  <c r="C4" i="6"/>
  <c r="D4" i="6"/>
  <c r="E4" i="6"/>
  <c r="F4" i="6"/>
  <c r="G4" i="6"/>
  <c r="H4" i="6"/>
  <c r="V4" i="6"/>
  <c r="W4" i="6"/>
  <c r="X4" i="6"/>
  <c r="Y4" i="6"/>
  <c r="Z4" i="6"/>
  <c r="AA4" i="6"/>
  <c r="AB4" i="6"/>
  <c r="B5" i="6"/>
  <c r="C5" i="6"/>
  <c r="D5" i="6"/>
  <c r="E5" i="6"/>
  <c r="F5" i="6"/>
  <c r="G5" i="6"/>
  <c r="H5" i="6"/>
  <c r="V5" i="6"/>
  <c r="W5" i="6"/>
  <c r="X5" i="6"/>
  <c r="Y5" i="6"/>
  <c r="Z5" i="6"/>
  <c r="AA5" i="6"/>
  <c r="AB5" i="6"/>
  <c r="B6" i="6"/>
  <c r="C6" i="6"/>
  <c r="D6" i="6"/>
  <c r="E6" i="6"/>
  <c r="F6" i="6"/>
  <c r="G6" i="6"/>
  <c r="H6" i="6"/>
  <c r="V6" i="6"/>
  <c r="W6" i="6"/>
  <c r="X6" i="6"/>
  <c r="Y6" i="6"/>
  <c r="Z6" i="6"/>
  <c r="AA6" i="6"/>
  <c r="AB6" i="6"/>
  <c r="B13" i="6"/>
  <c r="C13" i="6"/>
  <c r="D13" i="6"/>
  <c r="E13" i="6"/>
  <c r="F13" i="6"/>
  <c r="G13" i="6"/>
  <c r="H13" i="6"/>
  <c r="V13" i="6"/>
  <c r="W13" i="6"/>
  <c r="X13" i="6"/>
  <c r="Y13" i="6"/>
  <c r="Z13" i="6"/>
  <c r="AA13" i="6"/>
  <c r="AB13" i="6"/>
  <c r="B14" i="6"/>
  <c r="C14" i="6"/>
  <c r="D14" i="6"/>
  <c r="E14" i="6"/>
  <c r="F14" i="6"/>
  <c r="G14" i="6"/>
  <c r="H14" i="6"/>
  <c r="V14" i="6"/>
  <c r="W14" i="6"/>
  <c r="X14" i="6"/>
  <c r="Y14" i="6"/>
  <c r="Z14" i="6"/>
  <c r="AA14" i="6"/>
  <c r="AB14" i="6"/>
  <c r="B15" i="6"/>
  <c r="C15" i="6"/>
  <c r="D15" i="6"/>
  <c r="E15" i="6"/>
  <c r="F15" i="6"/>
  <c r="G15" i="6"/>
  <c r="H15" i="6"/>
  <c r="V15" i="6"/>
  <c r="W15" i="6"/>
  <c r="X15" i="6"/>
  <c r="Y15" i="6"/>
  <c r="Z15" i="6"/>
  <c r="AA15" i="6"/>
  <c r="AB15" i="6"/>
  <c r="B16" i="6"/>
  <c r="C16" i="6"/>
  <c r="D16" i="6"/>
  <c r="E16" i="6"/>
  <c r="F16" i="6"/>
  <c r="G16" i="6"/>
  <c r="H16" i="6"/>
  <c r="V16" i="6"/>
  <c r="W16" i="6"/>
  <c r="X16" i="6"/>
  <c r="Y16" i="6"/>
  <c r="Z16" i="6"/>
  <c r="AA16" i="6"/>
  <c r="AB16" i="6"/>
  <c r="B17" i="6"/>
  <c r="C17" i="6"/>
  <c r="D17" i="6"/>
  <c r="E17" i="6"/>
  <c r="F17" i="6"/>
  <c r="G17" i="6"/>
  <c r="H17" i="6"/>
  <c r="J17" i="6"/>
  <c r="V17" i="6"/>
  <c r="W17" i="6"/>
  <c r="X17" i="6"/>
  <c r="Y17" i="6"/>
  <c r="Z17" i="6"/>
  <c r="AA17" i="6"/>
  <c r="AB17" i="6"/>
  <c r="B24" i="6"/>
  <c r="C24" i="6"/>
  <c r="D24" i="6"/>
  <c r="E24" i="6"/>
  <c r="F24" i="6"/>
  <c r="G24" i="6"/>
  <c r="H24" i="6"/>
  <c r="V24" i="6"/>
  <c r="W24" i="6"/>
  <c r="X24" i="6"/>
  <c r="Y24" i="6"/>
  <c r="Z24" i="6"/>
  <c r="AA24" i="6"/>
  <c r="AB24" i="6"/>
  <c r="B25" i="6"/>
  <c r="C25" i="6"/>
  <c r="D25" i="6"/>
  <c r="E25" i="6"/>
  <c r="F25" i="6"/>
  <c r="G25" i="6"/>
  <c r="H25" i="6"/>
  <c r="V25" i="6"/>
  <c r="W25" i="6"/>
  <c r="X25" i="6"/>
  <c r="Y25" i="6"/>
  <c r="Z25" i="6"/>
  <c r="AA25" i="6"/>
  <c r="AB25" i="6"/>
  <c r="B26" i="6"/>
  <c r="C26" i="6"/>
  <c r="D26" i="6"/>
  <c r="E26" i="6"/>
  <c r="F26" i="6"/>
  <c r="G26" i="6"/>
  <c r="H26" i="6"/>
  <c r="V26" i="6"/>
  <c r="W26" i="6"/>
  <c r="X26" i="6"/>
  <c r="Y26" i="6"/>
  <c r="Z26" i="6"/>
  <c r="AA26" i="6"/>
  <c r="AB26" i="6"/>
  <c r="B27" i="6"/>
  <c r="C27" i="6"/>
  <c r="D27" i="6"/>
  <c r="E27" i="6"/>
  <c r="F27" i="6"/>
  <c r="G27" i="6"/>
  <c r="H27" i="6"/>
  <c r="V27" i="6"/>
  <c r="W27" i="6"/>
  <c r="X27" i="6"/>
  <c r="Y27" i="6"/>
  <c r="Z27" i="6"/>
  <c r="AA27" i="6"/>
  <c r="AB27" i="6"/>
  <c r="B28" i="6"/>
  <c r="C28" i="6"/>
  <c r="D28" i="6"/>
  <c r="E28" i="6"/>
  <c r="F28" i="6"/>
  <c r="G28" i="6"/>
  <c r="H28" i="6"/>
  <c r="V28" i="6"/>
  <c r="W28" i="6"/>
  <c r="X28" i="6"/>
  <c r="Y28" i="6"/>
  <c r="Z28" i="6"/>
  <c r="AA28" i="6"/>
  <c r="AB28" i="6"/>
  <c r="B35" i="6"/>
  <c r="C35" i="6"/>
  <c r="D35" i="6"/>
  <c r="E35" i="6"/>
  <c r="F35" i="6"/>
  <c r="G35" i="6"/>
  <c r="H35" i="6"/>
  <c r="V35" i="6"/>
  <c r="W35" i="6"/>
  <c r="X35" i="6"/>
  <c r="Y35" i="6"/>
  <c r="Z35" i="6"/>
  <c r="AA35" i="6"/>
  <c r="AB35" i="6"/>
  <c r="B36" i="6"/>
  <c r="C36" i="6"/>
  <c r="D36" i="6"/>
  <c r="E36" i="6"/>
  <c r="F36" i="6"/>
  <c r="G36" i="6"/>
  <c r="H36" i="6"/>
  <c r="V36" i="6"/>
  <c r="W36" i="6"/>
  <c r="X36" i="6"/>
  <c r="Y36" i="6"/>
  <c r="Z36" i="6"/>
  <c r="AA36" i="6"/>
  <c r="AB36" i="6"/>
  <c r="B37" i="6"/>
  <c r="C37" i="6"/>
  <c r="D37" i="6"/>
  <c r="E37" i="6"/>
  <c r="F37" i="6"/>
  <c r="G37" i="6"/>
  <c r="H37" i="6"/>
  <c r="V37" i="6"/>
  <c r="Y37" i="6"/>
  <c r="Z37" i="6"/>
  <c r="AB37" i="6"/>
  <c r="B38" i="6"/>
  <c r="C38" i="6"/>
  <c r="D38" i="6"/>
  <c r="E38" i="6"/>
  <c r="F38" i="6"/>
  <c r="G38" i="6"/>
  <c r="H38" i="6"/>
  <c r="V38" i="6"/>
  <c r="W38" i="6"/>
  <c r="X38" i="6"/>
  <c r="Y38" i="6"/>
  <c r="Z38" i="6"/>
  <c r="AA38" i="6"/>
  <c r="AB38" i="6"/>
  <c r="B39" i="6"/>
  <c r="C39" i="6"/>
  <c r="D39" i="6"/>
  <c r="E39" i="6"/>
  <c r="F39" i="6"/>
  <c r="G39" i="6"/>
  <c r="H39" i="6"/>
  <c r="V39" i="6"/>
  <c r="W39" i="6"/>
  <c r="X39" i="6"/>
  <c r="Y39" i="6"/>
  <c r="Z39" i="6"/>
  <c r="AA39" i="6"/>
  <c r="AB39" i="6"/>
  <c r="B46" i="6"/>
  <c r="C46" i="6"/>
  <c r="D46" i="6"/>
  <c r="E46" i="6"/>
  <c r="F46" i="6"/>
  <c r="G46" i="6"/>
  <c r="H46" i="6"/>
  <c r="V46" i="6"/>
  <c r="W46" i="6"/>
  <c r="X46" i="6"/>
  <c r="Y46" i="6"/>
  <c r="Z46" i="6"/>
  <c r="AA46" i="6"/>
  <c r="AB46" i="6"/>
  <c r="B47" i="6"/>
  <c r="C47" i="6"/>
  <c r="D47" i="6"/>
  <c r="E47" i="6"/>
  <c r="F47" i="6"/>
  <c r="G47" i="6"/>
  <c r="H47" i="6"/>
  <c r="V47" i="6"/>
  <c r="W47" i="6"/>
  <c r="X47" i="6"/>
  <c r="Y47" i="6"/>
  <c r="Z47" i="6"/>
  <c r="AA47" i="6"/>
  <c r="AB47" i="6"/>
  <c r="B48" i="6"/>
  <c r="C48" i="6"/>
  <c r="D48" i="6"/>
  <c r="E48" i="6"/>
  <c r="F48" i="6"/>
  <c r="G48" i="6"/>
  <c r="H48" i="6"/>
  <c r="V48" i="6"/>
  <c r="W48" i="6"/>
  <c r="X48" i="6"/>
  <c r="Y48" i="6"/>
  <c r="Z48" i="6"/>
  <c r="AA48" i="6"/>
  <c r="AB48" i="6"/>
  <c r="B49" i="6"/>
  <c r="C49" i="6"/>
  <c r="D49" i="6"/>
  <c r="E49" i="6"/>
  <c r="F49" i="6"/>
  <c r="G49" i="6"/>
  <c r="H49" i="6"/>
  <c r="V49" i="6"/>
  <c r="W49" i="6"/>
  <c r="X49" i="6"/>
  <c r="Y49" i="6"/>
  <c r="Z49" i="6"/>
  <c r="AA49" i="6"/>
  <c r="AB49" i="6"/>
  <c r="B50" i="6"/>
  <c r="C50" i="6"/>
  <c r="D50" i="6"/>
  <c r="E50" i="6"/>
  <c r="F50" i="6"/>
  <c r="G50" i="6"/>
  <c r="H50" i="6"/>
  <c r="V50" i="6"/>
  <c r="W50" i="6"/>
  <c r="X50" i="6"/>
  <c r="Y50" i="6"/>
  <c r="Z50" i="6"/>
  <c r="AA50" i="6"/>
  <c r="AB50" i="6"/>
  <c r="D69" i="6"/>
  <c r="Y69" i="6"/>
  <c r="D70" i="6"/>
  <c r="O70" i="6"/>
  <c r="Y70" i="6"/>
  <c r="AJ70" i="6"/>
  <c r="D71" i="6"/>
  <c r="O71" i="6"/>
  <c r="Y71" i="6"/>
  <c r="AJ71" i="6"/>
  <c r="D72" i="6"/>
  <c r="R72" i="6"/>
  <c r="Y72" i="6"/>
  <c r="AM72" i="6"/>
  <c r="B2" i="5"/>
  <c r="C2" i="5"/>
  <c r="D2" i="5"/>
  <c r="E2" i="5"/>
  <c r="F2" i="5"/>
  <c r="G2" i="5"/>
  <c r="H2" i="5"/>
  <c r="I2" i="5"/>
  <c r="W2" i="5"/>
  <c r="X2" i="5"/>
  <c r="Y2" i="5"/>
  <c r="Z2" i="5"/>
  <c r="AA2" i="5"/>
  <c r="AB2" i="5"/>
  <c r="AC2" i="5"/>
  <c r="AD2" i="5"/>
  <c r="B3" i="5"/>
  <c r="C3" i="5"/>
  <c r="D3" i="5"/>
  <c r="E3" i="5"/>
  <c r="F3" i="5"/>
  <c r="G3" i="5"/>
  <c r="H3" i="5"/>
  <c r="I3" i="5"/>
  <c r="W3" i="5"/>
  <c r="X3" i="5"/>
  <c r="Y3" i="5"/>
  <c r="Z3" i="5"/>
  <c r="AA3" i="5"/>
  <c r="AB3" i="5"/>
  <c r="AC3" i="5"/>
  <c r="AD3" i="5"/>
  <c r="B4" i="5"/>
  <c r="C4" i="5"/>
  <c r="D4" i="5"/>
  <c r="E4" i="5"/>
  <c r="F4" i="5"/>
  <c r="G4" i="5"/>
  <c r="H4" i="5"/>
  <c r="I4" i="5"/>
  <c r="W4" i="5"/>
  <c r="X4" i="5"/>
  <c r="Y4" i="5"/>
  <c r="Z4" i="5"/>
  <c r="AA4" i="5"/>
  <c r="AB4" i="5"/>
  <c r="AC4" i="5"/>
  <c r="AD4" i="5"/>
  <c r="B5" i="5"/>
  <c r="C5" i="5"/>
  <c r="D5" i="5"/>
  <c r="E5" i="5"/>
  <c r="F5" i="5"/>
  <c r="G5" i="5"/>
  <c r="H5" i="5"/>
  <c r="I5" i="5"/>
  <c r="W5" i="5"/>
  <c r="X5" i="5"/>
  <c r="Y5" i="5"/>
  <c r="Z5" i="5"/>
  <c r="AA5" i="5"/>
  <c r="AB5" i="5"/>
  <c r="AC5" i="5"/>
  <c r="AD5" i="5"/>
  <c r="B6" i="5"/>
  <c r="C6" i="5"/>
  <c r="D6" i="5"/>
  <c r="E6" i="5"/>
  <c r="F6" i="5"/>
  <c r="G6" i="5"/>
  <c r="H6" i="5"/>
  <c r="W6" i="5"/>
  <c r="X6" i="5"/>
  <c r="Y6" i="5"/>
  <c r="Z6" i="5"/>
  <c r="AA6" i="5"/>
  <c r="AB6" i="5"/>
  <c r="AC6" i="5"/>
  <c r="B13" i="5"/>
  <c r="C13" i="5"/>
  <c r="D13" i="5"/>
  <c r="E13" i="5"/>
  <c r="F13" i="5"/>
  <c r="G13" i="5"/>
  <c r="H13" i="5"/>
  <c r="I13" i="5"/>
  <c r="W13" i="5"/>
  <c r="X13" i="5"/>
  <c r="Y13" i="5"/>
  <c r="Z13" i="5"/>
  <c r="AA13" i="5"/>
  <c r="AB13" i="5"/>
  <c r="AC13" i="5"/>
  <c r="AD13" i="5"/>
  <c r="AF13" i="5"/>
  <c r="B14" i="5"/>
  <c r="C14" i="5"/>
  <c r="D14" i="5"/>
  <c r="E14" i="5"/>
  <c r="F14" i="5"/>
  <c r="G14" i="5"/>
  <c r="H14" i="5"/>
  <c r="I14" i="5"/>
  <c r="W14" i="5"/>
  <c r="X14" i="5"/>
  <c r="Y14" i="5"/>
  <c r="Z14" i="5"/>
  <c r="AA14" i="5"/>
  <c r="AB14" i="5"/>
  <c r="AC14" i="5"/>
  <c r="AD14" i="5"/>
  <c r="B15" i="5"/>
  <c r="C15" i="5"/>
  <c r="D15" i="5"/>
  <c r="E15" i="5"/>
  <c r="F15" i="5"/>
  <c r="G15" i="5"/>
  <c r="H15" i="5"/>
  <c r="I15" i="5"/>
  <c r="W15" i="5"/>
  <c r="X15" i="5"/>
  <c r="Y15" i="5"/>
  <c r="Z15" i="5"/>
  <c r="AA15" i="5"/>
  <c r="AB15" i="5"/>
  <c r="AC15" i="5"/>
  <c r="AD15" i="5"/>
  <c r="B16" i="5"/>
  <c r="C16" i="5"/>
  <c r="D16" i="5"/>
  <c r="E16" i="5"/>
  <c r="F16" i="5"/>
  <c r="G16" i="5"/>
  <c r="H16" i="5"/>
  <c r="I16" i="5"/>
  <c r="W16" i="5"/>
  <c r="X16" i="5"/>
  <c r="Y16" i="5"/>
  <c r="Z16" i="5"/>
  <c r="AA16" i="5"/>
  <c r="AB16" i="5"/>
  <c r="AC16" i="5"/>
  <c r="AD16" i="5"/>
  <c r="B17" i="5"/>
  <c r="C17" i="5"/>
  <c r="D17" i="5"/>
  <c r="E17" i="5"/>
  <c r="F17" i="5"/>
  <c r="G17" i="5"/>
  <c r="H17" i="5"/>
  <c r="I17" i="5"/>
  <c r="W17" i="5"/>
  <c r="X17" i="5"/>
  <c r="Y17" i="5"/>
  <c r="Z17" i="5"/>
  <c r="AA17" i="5"/>
  <c r="AB17" i="5"/>
  <c r="AC17" i="5"/>
  <c r="AD17" i="5"/>
  <c r="B24" i="5"/>
  <c r="C24" i="5"/>
  <c r="D24" i="5"/>
  <c r="E24" i="5"/>
  <c r="F24" i="5"/>
  <c r="G24" i="5"/>
  <c r="H24" i="5"/>
  <c r="I24" i="5"/>
  <c r="W24" i="5"/>
  <c r="X24" i="5"/>
  <c r="Y24" i="5"/>
  <c r="Z24" i="5"/>
  <c r="AA24" i="5"/>
  <c r="AB24" i="5"/>
  <c r="AC24" i="5"/>
  <c r="AD24" i="5"/>
  <c r="B25" i="5"/>
  <c r="C25" i="5"/>
  <c r="D25" i="5"/>
  <c r="E25" i="5"/>
  <c r="F25" i="5"/>
  <c r="G25" i="5"/>
  <c r="H25" i="5"/>
  <c r="I25" i="5"/>
  <c r="W25" i="5"/>
  <c r="X25" i="5"/>
  <c r="Y25" i="5"/>
  <c r="Z25" i="5"/>
  <c r="AA25" i="5"/>
  <c r="AB25" i="5"/>
  <c r="AC25" i="5"/>
  <c r="AD25" i="5"/>
  <c r="B26" i="5"/>
  <c r="C26" i="5"/>
  <c r="D26" i="5"/>
  <c r="E26" i="5"/>
  <c r="F26" i="5"/>
  <c r="G26" i="5"/>
  <c r="H26" i="5"/>
  <c r="I26" i="5"/>
  <c r="W26" i="5"/>
  <c r="X26" i="5"/>
  <c r="Y26" i="5"/>
  <c r="Z26" i="5"/>
  <c r="AA26" i="5"/>
  <c r="AB26" i="5"/>
  <c r="AC26" i="5"/>
  <c r="AD26" i="5"/>
  <c r="B27" i="5"/>
  <c r="C27" i="5"/>
  <c r="D27" i="5"/>
  <c r="E27" i="5"/>
  <c r="F27" i="5"/>
  <c r="G27" i="5"/>
  <c r="H27" i="5"/>
  <c r="I27" i="5"/>
  <c r="W27" i="5"/>
  <c r="X27" i="5"/>
  <c r="Y27" i="5"/>
  <c r="Z27" i="5"/>
  <c r="AA27" i="5"/>
  <c r="AB27" i="5"/>
  <c r="AC27" i="5"/>
  <c r="AD27" i="5"/>
  <c r="B28" i="5"/>
  <c r="C28" i="5"/>
  <c r="D28" i="5"/>
  <c r="E28" i="5"/>
  <c r="F28" i="5"/>
  <c r="G28" i="5"/>
  <c r="H28" i="5"/>
  <c r="I28" i="5"/>
  <c r="W28" i="5"/>
  <c r="X28" i="5"/>
  <c r="Y28" i="5"/>
  <c r="Z28" i="5"/>
  <c r="AA28" i="5"/>
  <c r="AB28" i="5"/>
  <c r="AC28" i="5"/>
  <c r="AD28" i="5"/>
  <c r="B35" i="5"/>
  <c r="C35" i="5"/>
  <c r="D35" i="5"/>
  <c r="E35" i="5"/>
  <c r="F35" i="5"/>
  <c r="G35" i="5"/>
  <c r="H35" i="5"/>
  <c r="I35" i="5"/>
  <c r="W35" i="5"/>
  <c r="X35" i="5"/>
  <c r="Y35" i="5"/>
  <c r="AF35" i="5" s="1"/>
  <c r="Z35" i="5"/>
  <c r="AA35" i="5"/>
  <c r="AB35" i="5"/>
  <c r="AC35" i="5"/>
  <c r="AD35" i="5"/>
  <c r="B36" i="5"/>
  <c r="C36" i="5"/>
  <c r="D36" i="5"/>
  <c r="E36" i="5"/>
  <c r="F36" i="5"/>
  <c r="G36" i="5"/>
  <c r="H36" i="5"/>
  <c r="I36" i="5"/>
  <c r="W36" i="5"/>
  <c r="X36" i="5"/>
  <c r="Y36" i="5"/>
  <c r="Z36" i="5"/>
  <c r="AA36" i="5"/>
  <c r="AB36" i="5"/>
  <c r="AC36" i="5"/>
  <c r="AD36" i="5"/>
  <c r="B37" i="5"/>
  <c r="C37" i="5"/>
  <c r="D37" i="5"/>
  <c r="E37" i="5"/>
  <c r="F37" i="5"/>
  <c r="G37" i="5"/>
  <c r="H37" i="5"/>
  <c r="I37" i="5"/>
  <c r="W37" i="5"/>
  <c r="X37" i="5"/>
  <c r="Y37" i="5"/>
  <c r="Z37" i="5"/>
  <c r="AA37" i="5"/>
  <c r="AB37" i="5"/>
  <c r="AC37" i="5"/>
  <c r="AD37" i="5"/>
  <c r="B38" i="5"/>
  <c r="C38" i="5"/>
  <c r="D38" i="5"/>
  <c r="E38" i="5"/>
  <c r="F38" i="5"/>
  <c r="G38" i="5"/>
  <c r="H38" i="5"/>
  <c r="I38" i="5"/>
  <c r="W38" i="5"/>
  <c r="X38" i="5"/>
  <c r="Y38" i="5"/>
  <c r="Z38" i="5"/>
  <c r="AA38" i="5"/>
  <c r="AB38" i="5"/>
  <c r="AC38" i="5"/>
  <c r="AD38" i="5"/>
  <c r="B39" i="5"/>
  <c r="C39" i="5"/>
  <c r="D39" i="5"/>
  <c r="E39" i="5"/>
  <c r="F39" i="5"/>
  <c r="G39" i="5"/>
  <c r="H39" i="5"/>
  <c r="I39" i="5"/>
  <c r="W39" i="5"/>
  <c r="X39" i="5"/>
  <c r="Y39" i="5"/>
  <c r="Z39" i="5"/>
  <c r="AA39" i="5"/>
  <c r="AB39" i="5"/>
  <c r="AC39" i="5"/>
  <c r="AD39" i="5"/>
  <c r="B46" i="5"/>
  <c r="C46" i="5"/>
  <c r="D46" i="5"/>
  <c r="E46" i="5"/>
  <c r="F46" i="5"/>
  <c r="G46" i="5"/>
  <c r="H46" i="5"/>
  <c r="I46" i="5"/>
  <c r="W46" i="5"/>
  <c r="X46" i="5"/>
  <c r="Y46" i="5"/>
  <c r="Z46" i="5"/>
  <c r="AA46" i="5"/>
  <c r="AB46" i="5"/>
  <c r="AC46" i="5"/>
  <c r="AD46" i="5"/>
  <c r="B47" i="5"/>
  <c r="C47" i="5"/>
  <c r="D47" i="5"/>
  <c r="E47" i="5"/>
  <c r="F47" i="5"/>
  <c r="G47" i="5"/>
  <c r="H47" i="5"/>
  <c r="I47" i="5"/>
  <c r="W47" i="5"/>
  <c r="X47" i="5"/>
  <c r="Y47" i="5"/>
  <c r="Z47" i="5"/>
  <c r="AA47" i="5"/>
  <c r="AB47" i="5"/>
  <c r="AC47" i="5"/>
  <c r="AD47" i="5"/>
  <c r="B48" i="5"/>
  <c r="C48" i="5"/>
  <c r="D48" i="5"/>
  <c r="E48" i="5"/>
  <c r="F48" i="5"/>
  <c r="G48" i="5"/>
  <c r="H48" i="5"/>
  <c r="I48" i="5"/>
  <c r="W48" i="5"/>
  <c r="X48" i="5"/>
  <c r="Y48" i="5"/>
  <c r="Z48" i="5"/>
  <c r="AA48" i="5"/>
  <c r="AB48" i="5"/>
  <c r="AC48" i="5"/>
  <c r="AD48" i="5"/>
  <c r="B49" i="5"/>
  <c r="C49" i="5"/>
  <c r="D49" i="5"/>
  <c r="E49" i="5"/>
  <c r="F49" i="5"/>
  <c r="G49" i="5"/>
  <c r="H49" i="5"/>
  <c r="I49" i="5"/>
  <c r="W49" i="5"/>
  <c r="X49" i="5"/>
  <c r="Y49" i="5"/>
  <c r="Z49" i="5"/>
  <c r="AA49" i="5"/>
  <c r="AB49" i="5"/>
  <c r="AC49" i="5"/>
  <c r="AD49" i="5"/>
  <c r="B50" i="5"/>
  <c r="C50" i="5"/>
  <c r="D50" i="5"/>
  <c r="E50" i="5"/>
  <c r="F50" i="5"/>
  <c r="G50" i="5"/>
  <c r="H50" i="5"/>
  <c r="I50" i="5"/>
  <c r="W50" i="5"/>
  <c r="X50" i="5"/>
  <c r="Y50" i="5"/>
  <c r="Z50" i="5"/>
  <c r="AA50" i="5"/>
  <c r="AB50" i="5"/>
  <c r="AC50" i="5"/>
  <c r="AD50" i="5"/>
  <c r="D69" i="5"/>
  <c r="Y69" i="5"/>
  <c r="D70" i="5"/>
  <c r="O70" i="5"/>
  <c r="Y70" i="5"/>
  <c r="AJ70" i="5"/>
  <c r="D71" i="5"/>
  <c r="O71" i="5"/>
  <c r="Y71" i="5"/>
  <c r="AJ71" i="5"/>
  <c r="D72" i="5"/>
  <c r="R72" i="5"/>
  <c r="Y72" i="5"/>
  <c r="AM72" i="5"/>
  <c r="W47" i="4"/>
  <c r="X47" i="4"/>
  <c r="Y47" i="4"/>
  <c r="Z47" i="4"/>
  <c r="AA47" i="4"/>
  <c r="AB47" i="4"/>
  <c r="AC47" i="4"/>
  <c r="AD47" i="4"/>
  <c r="W48" i="4"/>
  <c r="X48" i="4"/>
  <c r="Y48" i="4"/>
  <c r="Z48" i="4"/>
  <c r="AA48" i="4"/>
  <c r="AB48" i="4"/>
  <c r="AC48" i="4"/>
  <c r="AD48" i="4"/>
  <c r="W49" i="4"/>
  <c r="X49" i="4"/>
  <c r="Y49" i="4"/>
  <c r="Z49" i="4"/>
  <c r="AA49" i="4"/>
  <c r="AB49" i="4"/>
  <c r="AC49" i="4"/>
  <c r="AD49" i="4"/>
  <c r="W50" i="4"/>
  <c r="X50" i="4"/>
  <c r="Y50" i="4"/>
  <c r="Z50" i="4"/>
  <c r="AA50" i="4"/>
  <c r="AB50" i="4"/>
  <c r="AC50" i="4"/>
  <c r="AD50" i="4"/>
  <c r="AD46" i="4"/>
  <c r="AC46" i="4"/>
  <c r="AB46" i="4"/>
  <c r="AA46" i="4"/>
  <c r="Z46" i="4"/>
  <c r="Y46" i="4"/>
  <c r="X46" i="4"/>
  <c r="W46" i="4"/>
  <c r="W36" i="4"/>
  <c r="X36" i="4"/>
  <c r="Y36" i="4"/>
  <c r="Z36" i="4"/>
  <c r="AA36" i="4"/>
  <c r="AB36" i="4"/>
  <c r="AC36" i="4"/>
  <c r="AD36" i="4"/>
  <c r="W37" i="4"/>
  <c r="X37" i="4"/>
  <c r="Y37" i="4"/>
  <c r="Z37" i="4"/>
  <c r="AA37" i="4"/>
  <c r="AB37" i="4"/>
  <c r="AC37" i="4"/>
  <c r="AD37" i="4"/>
  <c r="W38" i="4"/>
  <c r="X38" i="4"/>
  <c r="Y38" i="4"/>
  <c r="Z38" i="4"/>
  <c r="AA38" i="4"/>
  <c r="AB38" i="4"/>
  <c r="AC38" i="4"/>
  <c r="AD38" i="4"/>
  <c r="W39" i="4"/>
  <c r="X39" i="4"/>
  <c r="Y39" i="4"/>
  <c r="Z39" i="4"/>
  <c r="AE39" i="4" s="1"/>
  <c r="AA39" i="4"/>
  <c r="AB39" i="4"/>
  <c r="AC39" i="4"/>
  <c r="AD39" i="4"/>
  <c r="AD35" i="4"/>
  <c r="AC35" i="4"/>
  <c r="AB35" i="4"/>
  <c r="AA35" i="4"/>
  <c r="Z35" i="4"/>
  <c r="Y35" i="4"/>
  <c r="X35" i="4"/>
  <c r="W35" i="4"/>
  <c r="W25" i="4"/>
  <c r="X25" i="4"/>
  <c r="Y25" i="4"/>
  <c r="Z25" i="4"/>
  <c r="AA25" i="4"/>
  <c r="AB25" i="4"/>
  <c r="AC25" i="4"/>
  <c r="AD25" i="4"/>
  <c r="W26" i="4"/>
  <c r="X26" i="4"/>
  <c r="Y26" i="4"/>
  <c r="Z26" i="4"/>
  <c r="AA26" i="4"/>
  <c r="AB26" i="4"/>
  <c r="AC26" i="4"/>
  <c r="AD26" i="4"/>
  <c r="W27" i="4"/>
  <c r="X27" i="4"/>
  <c r="Y27" i="4"/>
  <c r="Z27" i="4"/>
  <c r="AA27" i="4"/>
  <c r="AB27" i="4"/>
  <c r="AC27" i="4"/>
  <c r="AD27" i="4"/>
  <c r="W28" i="4"/>
  <c r="AF28" i="4" s="1"/>
  <c r="X28" i="4"/>
  <c r="Y28" i="4"/>
  <c r="Z28" i="4"/>
  <c r="AA28" i="4"/>
  <c r="AB28" i="4"/>
  <c r="AC28" i="4"/>
  <c r="AD28" i="4"/>
  <c r="AD24" i="4"/>
  <c r="AC24" i="4"/>
  <c r="AB24" i="4"/>
  <c r="AA24" i="4"/>
  <c r="Z24" i="4"/>
  <c r="Y24" i="4"/>
  <c r="X24" i="4"/>
  <c r="W24" i="4"/>
  <c r="W14" i="4"/>
  <c r="X14" i="4"/>
  <c r="Y14" i="4"/>
  <c r="Z14" i="4"/>
  <c r="AA14" i="4"/>
  <c r="AB14" i="4"/>
  <c r="AC14" i="4"/>
  <c r="AD14" i="4"/>
  <c r="W15" i="4"/>
  <c r="X15" i="4"/>
  <c r="Y15" i="4"/>
  <c r="Z15" i="4"/>
  <c r="AA15" i="4"/>
  <c r="AB15" i="4"/>
  <c r="AC15" i="4"/>
  <c r="AD15" i="4"/>
  <c r="W16" i="4"/>
  <c r="AF16" i="4" s="1"/>
  <c r="X16" i="4"/>
  <c r="Y16" i="4"/>
  <c r="Z16" i="4"/>
  <c r="AA16" i="4"/>
  <c r="AB16" i="4"/>
  <c r="AC16" i="4"/>
  <c r="AD16" i="4"/>
  <c r="W17" i="4"/>
  <c r="X17" i="4"/>
  <c r="Y17" i="4"/>
  <c r="Z17" i="4"/>
  <c r="AA17" i="4"/>
  <c r="AB17" i="4"/>
  <c r="AC17" i="4"/>
  <c r="AD17" i="4"/>
  <c r="AD13" i="4"/>
  <c r="AC13" i="4"/>
  <c r="AB13" i="4"/>
  <c r="AA13" i="4"/>
  <c r="Z13" i="4"/>
  <c r="Y13" i="4"/>
  <c r="X13" i="4"/>
  <c r="W13" i="4"/>
  <c r="W3" i="4"/>
  <c r="X3" i="4"/>
  <c r="Y3" i="4"/>
  <c r="Z3" i="4"/>
  <c r="AA3" i="4"/>
  <c r="AB3" i="4"/>
  <c r="AC3" i="4"/>
  <c r="AD3" i="4"/>
  <c r="W4" i="4"/>
  <c r="X4" i="4"/>
  <c r="Y4" i="4"/>
  <c r="Z4" i="4"/>
  <c r="AA4" i="4"/>
  <c r="AB4" i="4"/>
  <c r="AC4" i="4"/>
  <c r="AD4" i="4"/>
  <c r="W5" i="4"/>
  <c r="X5" i="4"/>
  <c r="Y5" i="4"/>
  <c r="Z5" i="4"/>
  <c r="AA5" i="4"/>
  <c r="AB5" i="4"/>
  <c r="AC5" i="4"/>
  <c r="AD5" i="4"/>
  <c r="W6" i="4"/>
  <c r="X6" i="4"/>
  <c r="Y6" i="4"/>
  <c r="Z6" i="4"/>
  <c r="AA6" i="4"/>
  <c r="AB6" i="4"/>
  <c r="AC6" i="4"/>
  <c r="AD2" i="4"/>
  <c r="AC2" i="4"/>
  <c r="AB2" i="4"/>
  <c r="AA2" i="4"/>
  <c r="Z2" i="4"/>
  <c r="Y2" i="4"/>
  <c r="X2" i="4"/>
  <c r="W2" i="4"/>
  <c r="AM72" i="4"/>
  <c r="Y72" i="4"/>
  <c r="AJ71" i="4"/>
  <c r="Y71" i="4"/>
  <c r="AJ70" i="4"/>
  <c r="Y70" i="4"/>
  <c r="Y69" i="4"/>
  <c r="AF48" i="4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19" i="1"/>
  <c r="AD118" i="1"/>
  <c r="AD117" i="1"/>
  <c r="AA37" i="6" s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1" i="1"/>
  <c r="AD50" i="1"/>
  <c r="AD49" i="1"/>
  <c r="X37" i="6" s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4" i="1"/>
  <c r="AD33" i="1"/>
  <c r="AD32" i="1"/>
  <c r="W37" i="6" s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L136" i="1"/>
  <c r="L135" i="1"/>
  <c r="L134" i="1"/>
  <c r="L133" i="1"/>
  <c r="L132" i="1"/>
  <c r="L131" i="1"/>
  <c r="AD6" i="5" s="1"/>
  <c r="L130" i="1"/>
  <c r="L129" i="1"/>
  <c r="L128" i="1"/>
  <c r="L127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W57" i="1"/>
  <c r="R72" i="4"/>
  <c r="D72" i="4"/>
  <c r="O71" i="4"/>
  <c r="D71" i="4"/>
  <c r="O70" i="4"/>
  <c r="D70" i="4"/>
  <c r="D69" i="4"/>
  <c r="B47" i="4"/>
  <c r="C47" i="4"/>
  <c r="D47" i="4"/>
  <c r="E47" i="4"/>
  <c r="F47" i="4"/>
  <c r="G47" i="4"/>
  <c r="H47" i="4"/>
  <c r="I47" i="4"/>
  <c r="B48" i="4"/>
  <c r="C48" i="4"/>
  <c r="D48" i="4"/>
  <c r="E48" i="4"/>
  <c r="F48" i="4"/>
  <c r="G48" i="4"/>
  <c r="H48" i="4"/>
  <c r="I48" i="4"/>
  <c r="B49" i="4"/>
  <c r="C49" i="4"/>
  <c r="D49" i="4"/>
  <c r="E49" i="4"/>
  <c r="F49" i="4"/>
  <c r="G49" i="4"/>
  <c r="H49" i="4"/>
  <c r="I49" i="4"/>
  <c r="B50" i="4"/>
  <c r="C50" i="4"/>
  <c r="D50" i="4"/>
  <c r="E50" i="4"/>
  <c r="F50" i="4"/>
  <c r="G50" i="4"/>
  <c r="H50" i="4"/>
  <c r="I50" i="4"/>
  <c r="I46" i="4"/>
  <c r="H46" i="4"/>
  <c r="G46" i="4"/>
  <c r="F46" i="4"/>
  <c r="E46" i="4"/>
  <c r="D46" i="4"/>
  <c r="C46" i="4"/>
  <c r="B46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I35" i="4"/>
  <c r="H35" i="4"/>
  <c r="G35" i="4"/>
  <c r="F35" i="4"/>
  <c r="E35" i="4"/>
  <c r="D35" i="4"/>
  <c r="C35" i="4"/>
  <c r="B35" i="4"/>
  <c r="B25" i="4"/>
  <c r="C25" i="4"/>
  <c r="D25" i="4"/>
  <c r="E25" i="4"/>
  <c r="F25" i="4"/>
  <c r="G25" i="4"/>
  <c r="H25" i="4"/>
  <c r="I25" i="4"/>
  <c r="B26" i="4"/>
  <c r="C26" i="4"/>
  <c r="D26" i="4"/>
  <c r="K26" i="4" s="1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I24" i="4"/>
  <c r="H24" i="4"/>
  <c r="G24" i="4"/>
  <c r="F24" i="4"/>
  <c r="E24" i="4"/>
  <c r="D24" i="4"/>
  <c r="C24" i="4"/>
  <c r="B24" i="4"/>
  <c r="B14" i="4"/>
  <c r="C14" i="4"/>
  <c r="J14" i="4" s="1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I13" i="4"/>
  <c r="H13" i="4"/>
  <c r="G13" i="4"/>
  <c r="F13" i="4"/>
  <c r="E13" i="4"/>
  <c r="D13" i="4"/>
  <c r="C13" i="4"/>
  <c r="B13" i="4"/>
  <c r="B3" i="4"/>
  <c r="C3" i="4"/>
  <c r="D3" i="4"/>
  <c r="E3" i="4"/>
  <c r="F3" i="4"/>
  <c r="G3" i="4"/>
  <c r="H3" i="4"/>
  <c r="I3" i="4"/>
  <c r="B4" i="4"/>
  <c r="J4" i="4" s="1"/>
  <c r="C4" i="4"/>
  <c r="D4" i="4"/>
  <c r="E4" i="4"/>
  <c r="F4" i="4"/>
  <c r="G4" i="4"/>
  <c r="H4" i="4"/>
  <c r="I4" i="4"/>
  <c r="B5" i="4"/>
  <c r="L5" i="4" s="1"/>
  <c r="C5" i="4"/>
  <c r="D5" i="4"/>
  <c r="E5" i="4"/>
  <c r="F5" i="4"/>
  <c r="G5" i="4"/>
  <c r="J5" i="4" s="1"/>
  <c r="H5" i="4"/>
  <c r="I5" i="4"/>
  <c r="B6" i="4"/>
  <c r="C6" i="4"/>
  <c r="D6" i="4"/>
  <c r="E6" i="4"/>
  <c r="F6" i="4"/>
  <c r="G6" i="4"/>
  <c r="H6" i="4"/>
  <c r="I2" i="4"/>
  <c r="H2" i="4"/>
  <c r="G2" i="4"/>
  <c r="F2" i="4"/>
  <c r="E2" i="4"/>
  <c r="D2" i="4"/>
  <c r="C2" i="4"/>
  <c r="B2" i="4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AI136" i="1"/>
  <c r="AC136" i="1"/>
  <c r="W136" i="1"/>
  <c r="Q136" i="1"/>
  <c r="K136" i="1"/>
  <c r="AI135" i="1"/>
  <c r="AC135" i="1"/>
  <c r="W135" i="1"/>
  <c r="Q135" i="1"/>
  <c r="K135" i="1"/>
  <c r="AI134" i="1"/>
  <c r="AC134" i="1"/>
  <c r="W134" i="1"/>
  <c r="Q134" i="1"/>
  <c r="K134" i="1"/>
  <c r="AI133" i="1"/>
  <c r="AC133" i="1"/>
  <c r="W133" i="1"/>
  <c r="Q133" i="1"/>
  <c r="K133" i="1"/>
  <c r="AI132" i="1"/>
  <c r="AC132" i="1"/>
  <c r="W132" i="1"/>
  <c r="Q132" i="1"/>
  <c r="K132" i="1"/>
  <c r="AI131" i="1"/>
  <c r="AC131" i="1"/>
  <c r="W131" i="1"/>
  <c r="Q131" i="1"/>
  <c r="K131" i="1"/>
  <c r="I6" i="5" s="1"/>
  <c r="AI130" i="1"/>
  <c r="AC130" i="1"/>
  <c r="W130" i="1"/>
  <c r="Q130" i="1"/>
  <c r="K130" i="1"/>
  <c r="AI129" i="1"/>
  <c r="AC129" i="1"/>
  <c r="W129" i="1"/>
  <c r="Q129" i="1"/>
  <c r="K129" i="1"/>
  <c r="AI128" i="1"/>
  <c r="AC128" i="1"/>
  <c r="W128" i="1"/>
  <c r="Q128" i="1"/>
  <c r="K128" i="1"/>
  <c r="AI127" i="1"/>
  <c r="AC127" i="1"/>
  <c r="W127" i="1"/>
  <c r="Q127" i="1"/>
  <c r="K127" i="1"/>
  <c r="AI126" i="1"/>
  <c r="AC126" i="1"/>
  <c r="W126" i="1"/>
  <c r="Q126" i="1"/>
  <c r="K126" i="1"/>
  <c r="I6" i="4" s="1"/>
  <c r="AI125" i="1"/>
  <c r="AC125" i="1"/>
  <c r="W125" i="1"/>
  <c r="Q125" i="1"/>
  <c r="K125" i="1"/>
  <c r="AI124" i="1"/>
  <c r="AC124" i="1"/>
  <c r="W124" i="1"/>
  <c r="Q124" i="1"/>
  <c r="K124" i="1"/>
  <c r="AI123" i="1"/>
  <c r="AC123" i="1"/>
  <c r="W123" i="1"/>
  <c r="Q123" i="1"/>
  <c r="K123" i="1"/>
  <c r="AI122" i="1"/>
  <c r="AC122" i="1"/>
  <c r="W122" i="1"/>
  <c r="Q122" i="1"/>
  <c r="K122" i="1"/>
  <c r="AI119" i="1"/>
  <c r="AC119" i="1"/>
  <c r="W119" i="1"/>
  <c r="Q119" i="1"/>
  <c r="K119" i="1"/>
  <c r="AI118" i="1"/>
  <c r="AC118" i="1"/>
  <c r="W118" i="1"/>
  <c r="Q118" i="1"/>
  <c r="K118" i="1"/>
  <c r="AI117" i="1"/>
  <c r="W117" i="1"/>
  <c r="Q117" i="1"/>
  <c r="K117" i="1"/>
  <c r="AI116" i="1"/>
  <c r="AC116" i="1"/>
  <c r="W116" i="1"/>
  <c r="Q116" i="1"/>
  <c r="K116" i="1"/>
  <c r="AI115" i="1"/>
  <c r="AC115" i="1"/>
  <c r="W115" i="1"/>
  <c r="Q115" i="1"/>
  <c r="K115" i="1"/>
  <c r="AI114" i="1"/>
  <c r="AC114" i="1"/>
  <c r="W114" i="1"/>
  <c r="Q114" i="1"/>
  <c r="K114" i="1"/>
  <c r="AI113" i="1"/>
  <c r="AC113" i="1"/>
  <c r="W113" i="1"/>
  <c r="Q113" i="1"/>
  <c r="K113" i="1"/>
  <c r="AI112" i="1"/>
  <c r="AC112" i="1"/>
  <c r="W112" i="1"/>
  <c r="Q112" i="1"/>
  <c r="K112" i="1"/>
  <c r="AI111" i="1"/>
  <c r="AC111" i="1"/>
  <c r="W111" i="1"/>
  <c r="Q111" i="1"/>
  <c r="K111" i="1"/>
  <c r="AI110" i="1"/>
  <c r="AC110" i="1"/>
  <c r="W110" i="1"/>
  <c r="Q110" i="1"/>
  <c r="K110" i="1"/>
  <c r="AI109" i="1"/>
  <c r="AC109" i="1"/>
  <c r="W109" i="1"/>
  <c r="Q109" i="1"/>
  <c r="K109" i="1"/>
  <c r="AI108" i="1"/>
  <c r="AC108" i="1"/>
  <c r="W108" i="1"/>
  <c r="Q108" i="1"/>
  <c r="K108" i="1"/>
  <c r="AI107" i="1"/>
  <c r="AC107" i="1"/>
  <c r="W107" i="1"/>
  <c r="Q107" i="1"/>
  <c r="K107" i="1"/>
  <c r="AI106" i="1"/>
  <c r="AC106" i="1"/>
  <c r="W106" i="1"/>
  <c r="Q106" i="1"/>
  <c r="K106" i="1"/>
  <c r="AI105" i="1"/>
  <c r="AC105" i="1"/>
  <c r="W105" i="1"/>
  <c r="Q105" i="1"/>
  <c r="K105" i="1"/>
  <c r="AI102" i="1"/>
  <c r="AC102" i="1"/>
  <c r="W102" i="1"/>
  <c r="Q102" i="1"/>
  <c r="K102" i="1"/>
  <c r="AI101" i="1"/>
  <c r="AC101" i="1"/>
  <c r="W101" i="1"/>
  <c r="Q101" i="1"/>
  <c r="K101" i="1"/>
  <c r="AI100" i="1"/>
  <c r="AC100" i="1"/>
  <c r="W100" i="1"/>
  <c r="Q100" i="1"/>
  <c r="K100" i="1"/>
  <c r="AI99" i="1"/>
  <c r="AC99" i="1"/>
  <c r="W99" i="1"/>
  <c r="Q99" i="1"/>
  <c r="K99" i="1"/>
  <c r="AI98" i="1"/>
  <c r="AC98" i="1"/>
  <c r="W98" i="1"/>
  <c r="Q98" i="1"/>
  <c r="K98" i="1"/>
  <c r="AI97" i="1"/>
  <c r="AC97" i="1"/>
  <c r="W97" i="1"/>
  <c r="Q97" i="1"/>
  <c r="K97" i="1"/>
  <c r="AI96" i="1"/>
  <c r="AC96" i="1"/>
  <c r="W96" i="1"/>
  <c r="Q96" i="1"/>
  <c r="K96" i="1"/>
  <c r="AI95" i="1"/>
  <c r="AC95" i="1"/>
  <c r="W95" i="1"/>
  <c r="Q95" i="1"/>
  <c r="K95" i="1"/>
  <c r="AI94" i="1"/>
  <c r="AC94" i="1"/>
  <c r="W94" i="1"/>
  <c r="Q94" i="1"/>
  <c r="K94" i="1"/>
  <c r="AI93" i="1"/>
  <c r="AC93" i="1"/>
  <c r="W93" i="1"/>
  <c r="Q93" i="1"/>
  <c r="K93" i="1"/>
  <c r="AI92" i="1"/>
  <c r="AC92" i="1"/>
  <c r="W92" i="1"/>
  <c r="Q92" i="1"/>
  <c r="K92" i="1"/>
  <c r="AI91" i="1"/>
  <c r="AC91" i="1"/>
  <c r="W91" i="1"/>
  <c r="Q91" i="1"/>
  <c r="K91" i="1"/>
  <c r="AI90" i="1"/>
  <c r="AC90" i="1"/>
  <c r="W90" i="1"/>
  <c r="Q90" i="1"/>
  <c r="K90" i="1"/>
  <c r="AI89" i="1"/>
  <c r="AC89" i="1"/>
  <c r="W89" i="1"/>
  <c r="Q89" i="1"/>
  <c r="K89" i="1"/>
  <c r="AI88" i="1"/>
  <c r="AC88" i="1"/>
  <c r="W88" i="1"/>
  <c r="Q88" i="1"/>
  <c r="K88" i="1"/>
  <c r="AI85" i="1"/>
  <c r="AC85" i="1"/>
  <c r="W85" i="1"/>
  <c r="Q85" i="1"/>
  <c r="K85" i="1"/>
  <c r="E85" i="1"/>
  <c r="AI84" i="1"/>
  <c r="AC84" i="1"/>
  <c r="W84" i="1"/>
  <c r="Q84" i="1"/>
  <c r="K84" i="1"/>
  <c r="E84" i="1"/>
  <c r="AI83" i="1"/>
  <c r="AC83" i="1"/>
  <c r="W83" i="1"/>
  <c r="Q83" i="1"/>
  <c r="K83" i="1"/>
  <c r="E83" i="1"/>
  <c r="AI82" i="1"/>
  <c r="AC82" i="1"/>
  <c r="W82" i="1"/>
  <c r="Q82" i="1"/>
  <c r="K82" i="1"/>
  <c r="E82" i="1"/>
  <c r="AI81" i="1"/>
  <c r="AC81" i="1"/>
  <c r="W81" i="1"/>
  <c r="Q81" i="1"/>
  <c r="K81" i="1"/>
  <c r="E81" i="1"/>
  <c r="AI80" i="1"/>
  <c r="AC80" i="1"/>
  <c r="W80" i="1"/>
  <c r="Q80" i="1"/>
  <c r="K80" i="1"/>
  <c r="E80" i="1"/>
  <c r="AI79" i="1"/>
  <c r="AC79" i="1"/>
  <c r="W79" i="1"/>
  <c r="Q79" i="1"/>
  <c r="K79" i="1"/>
  <c r="E79" i="1"/>
  <c r="AI78" i="1"/>
  <c r="AC78" i="1"/>
  <c r="W78" i="1"/>
  <c r="Q78" i="1"/>
  <c r="K78" i="1"/>
  <c r="E78" i="1"/>
  <c r="AI77" i="1"/>
  <c r="AC77" i="1"/>
  <c r="W77" i="1"/>
  <c r="Q77" i="1"/>
  <c r="K77" i="1"/>
  <c r="E77" i="1"/>
  <c r="AI76" i="1"/>
  <c r="AC76" i="1"/>
  <c r="W76" i="1"/>
  <c r="Q76" i="1"/>
  <c r="K76" i="1"/>
  <c r="E76" i="1"/>
  <c r="AI75" i="1"/>
  <c r="AC75" i="1"/>
  <c r="W75" i="1"/>
  <c r="Q75" i="1"/>
  <c r="K75" i="1"/>
  <c r="E75" i="1"/>
  <c r="AI74" i="1"/>
  <c r="AC74" i="1"/>
  <c r="W74" i="1"/>
  <c r="Q74" i="1"/>
  <c r="K74" i="1"/>
  <c r="E74" i="1"/>
  <c r="AI73" i="1"/>
  <c r="AC73" i="1"/>
  <c r="W73" i="1"/>
  <c r="Q73" i="1"/>
  <c r="K73" i="1"/>
  <c r="E73" i="1"/>
  <c r="AI72" i="1"/>
  <c r="AC72" i="1"/>
  <c r="W72" i="1"/>
  <c r="Q72" i="1"/>
  <c r="K72" i="1"/>
  <c r="E72" i="1"/>
  <c r="AI71" i="1"/>
  <c r="AC71" i="1"/>
  <c r="W71" i="1"/>
  <c r="Q71" i="1"/>
  <c r="K71" i="1"/>
  <c r="E71" i="1"/>
  <c r="AI68" i="1"/>
  <c r="AC68" i="1"/>
  <c r="W68" i="1"/>
  <c r="Q68" i="1"/>
  <c r="K68" i="1"/>
  <c r="E68" i="1"/>
  <c r="AI67" i="1"/>
  <c r="AC67" i="1"/>
  <c r="W67" i="1"/>
  <c r="Q67" i="1"/>
  <c r="K67" i="1"/>
  <c r="E67" i="1"/>
  <c r="AI66" i="1"/>
  <c r="AC66" i="1"/>
  <c r="W66" i="1"/>
  <c r="Q66" i="1"/>
  <c r="K66" i="1"/>
  <c r="E66" i="1"/>
  <c r="AI65" i="1"/>
  <c r="AC65" i="1"/>
  <c r="W65" i="1"/>
  <c r="Q65" i="1"/>
  <c r="K65" i="1"/>
  <c r="E65" i="1"/>
  <c r="AI64" i="1"/>
  <c r="AC64" i="1"/>
  <c r="W64" i="1"/>
  <c r="Q64" i="1"/>
  <c r="K64" i="1"/>
  <c r="E64" i="1"/>
  <c r="AI63" i="1"/>
  <c r="AC63" i="1"/>
  <c r="W63" i="1"/>
  <c r="Q63" i="1"/>
  <c r="K63" i="1"/>
  <c r="E63" i="1"/>
  <c r="AI62" i="1"/>
  <c r="AC62" i="1"/>
  <c r="W62" i="1"/>
  <c r="Q62" i="1"/>
  <c r="K62" i="1"/>
  <c r="E62" i="1"/>
  <c r="AI61" i="1"/>
  <c r="AC61" i="1"/>
  <c r="W61" i="1"/>
  <c r="Q61" i="1"/>
  <c r="K61" i="1"/>
  <c r="E61" i="1"/>
  <c r="AI60" i="1"/>
  <c r="AC60" i="1"/>
  <c r="W60" i="1"/>
  <c r="Q60" i="1"/>
  <c r="K60" i="1"/>
  <c r="E60" i="1"/>
  <c r="AI59" i="1"/>
  <c r="AC59" i="1"/>
  <c r="W59" i="1"/>
  <c r="Q59" i="1"/>
  <c r="K59" i="1"/>
  <c r="E59" i="1"/>
  <c r="AI58" i="1"/>
  <c r="AC58" i="1"/>
  <c r="W58" i="1"/>
  <c r="Q58" i="1"/>
  <c r="K58" i="1"/>
  <c r="E58" i="1"/>
  <c r="AI57" i="1"/>
  <c r="AC57" i="1"/>
  <c r="Q57" i="1"/>
  <c r="K57" i="1"/>
  <c r="E57" i="1"/>
  <c r="AI56" i="1"/>
  <c r="AC56" i="1"/>
  <c r="W56" i="1"/>
  <c r="Q56" i="1"/>
  <c r="K56" i="1"/>
  <c r="E56" i="1"/>
  <c r="AI55" i="1"/>
  <c r="AC55" i="1"/>
  <c r="W55" i="1"/>
  <c r="Q55" i="1"/>
  <c r="K55" i="1"/>
  <c r="E55" i="1"/>
  <c r="AI54" i="1"/>
  <c r="AC54" i="1"/>
  <c r="W54" i="1"/>
  <c r="Q54" i="1"/>
  <c r="K54" i="1"/>
  <c r="E54" i="1"/>
  <c r="AI51" i="1"/>
  <c r="AC51" i="1"/>
  <c r="W51" i="1"/>
  <c r="Q51" i="1"/>
  <c r="K51" i="1"/>
  <c r="E51" i="1"/>
  <c r="AI50" i="1"/>
  <c r="AC50" i="1"/>
  <c r="W50" i="1"/>
  <c r="Q50" i="1"/>
  <c r="K50" i="1"/>
  <c r="E50" i="1"/>
  <c r="AI49" i="1"/>
  <c r="W49" i="1"/>
  <c r="Q49" i="1"/>
  <c r="K49" i="1"/>
  <c r="E49" i="1"/>
  <c r="AI48" i="1"/>
  <c r="AC48" i="1"/>
  <c r="W48" i="1"/>
  <c r="Q48" i="1"/>
  <c r="K48" i="1"/>
  <c r="E48" i="1"/>
  <c r="AI47" i="1"/>
  <c r="AC47" i="1"/>
  <c r="W47" i="1"/>
  <c r="Q47" i="1"/>
  <c r="K47" i="1"/>
  <c r="E47" i="1"/>
  <c r="AI46" i="1"/>
  <c r="AC46" i="1"/>
  <c r="W46" i="1"/>
  <c r="Q46" i="1"/>
  <c r="K46" i="1"/>
  <c r="E46" i="1"/>
  <c r="AI45" i="1"/>
  <c r="AC45" i="1"/>
  <c r="W45" i="1"/>
  <c r="Q45" i="1"/>
  <c r="K45" i="1"/>
  <c r="E45" i="1"/>
  <c r="AI44" i="1"/>
  <c r="AC44" i="1"/>
  <c r="W44" i="1"/>
  <c r="Q44" i="1"/>
  <c r="K44" i="1"/>
  <c r="E44" i="1"/>
  <c r="AI43" i="1"/>
  <c r="AC43" i="1"/>
  <c r="W43" i="1"/>
  <c r="Q43" i="1"/>
  <c r="K43" i="1"/>
  <c r="E43" i="1"/>
  <c r="AI42" i="1"/>
  <c r="AC42" i="1"/>
  <c r="W42" i="1"/>
  <c r="Q42" i="1"/>
  <c r="K42" i="1"/>
  <c r="E42" i="1"/>
  <c r="AI41" i="1"/>
  <c r="AC41" i="1"/>
  <c r="W41" i="1"/>
  <c r="Q41" i="1"/>
  <c r="K41" i="1"/>
  <c r="E41" i="1"/>
  <c r="AI40" i="1"/>
  <c r="AC40" i="1"/>
  <c r="W40" i="1"/>
  <c r="Q40" i="1"/>
  <c r="K40" i="1"/>
  <c r="E40" i="1"/>
  <c r="AI39" i="1"/>
  <c r="AC39" i="1"/>
  <c r="W39" i="1"/>
  <c r="Q39" i="1"/>
  <c r="K39" i="1"/>
  <c r="E39" i="1"/>
  <c r="AI38" i="1"/>
  <c r="AC38" i="1"/>
  <c r="W38" i="1"/>
  <c r="Q38" i="1"/>
  <c r="K38" i="1"/>
  <c r="E38" i="1"/>
  <c r="AI37" i="1"/>
  <c r="AC37" i="1"/>
  <c r="W37" i="1"/>
  <c r="Q37" i="1"/>
  <c r="K37" i="1"/>
  <c r="E37" i="1"/>
  <c r="AI34" i="1"/>
  <c r="AC34" i="1"/>
  <c r="W34" i="1"/>
  <c r="Q34" i="1"/>
  <c r="K34" i="1"/>
  <c r="E34" i="1"/>
  <c r="AI33" i="1"/>
  <c r="AC33" i="1"/>
  <c r="W33" i="1"/>
  <c r="Q33" i="1"/>
  <c r="K33" i="1"/>
  <c r="E33" i="1"/>
  <c r="AI32" i="1"/>
  <c r="W32" i="1"/>
  <c r="Q32" i="1"/>
  <c r="K32" i="1"/>
  <c r="E32" i="1"/>
  <c r="AI31" i="1"/>
  <c r="AC31" i="1"/>
  <c r="W31" i="1"/>
  <c r="Q31" i="1"/>
  <c r="K31" i="1"/>
  <c r="E31" i="1"/>
  <c r="AI30" i="1"/>
  <c r="AC30" i="1"/>
  <c r="W30" i="1"/>
  <c r="Q30" i="1"/>
  <c r="K30" i="1"/>
  <c r="E30" i="1"/>
  <c r="AI29" i="1"/>
  <c r="AC29" i="1"/>
  <c r="W29" i="1"/>
  <c r="Q29" i="1"/>
  <c r="K29" i="1"/>
  <c r="E29" i="1"/>
  <c r="AI28" i="1"/>
  <c r="AC28" i="1"/>
  <c r="W28" i="1"/>
  <c r="Q28" i="1"/>
  <c r="K28" i="1"/>
  <c r="E28" i="1"/>
  <c r="AI27" i="1"/>
  <c r="AC27" i="1"/>
  <c r="W27" i="1"/>
  <c r="Q27" i="1"/>
  <c r="K27" i="1"/>
  <c r="E27" i="1"/>
  <c r="AI26" i="1"/>
  <c r="AC26" i="1"/>
  <c r="W26" i="1"/>
  <c r="Q26" i="1"/>
  <c r="K26" i="1"/>
  <c r="E26" i="1"/>
  <c r="AI25" i="1"/>
  <c r="AC25" i="1"/>
  <c r="W25" i="1"/>
  <c r="Q25" i="1"/>
  <c r="K25" i="1"/>
  <c r="E25" i="1"/>
  <c r="AI24" i="1"/>
  <c r="AC24" i="1"/>
  <c r="W24" i="1"/>
  <c r="Q24" i="1"/>
  <c r="K24" i="1"/>
  <c r="E24" i="1"/>
  <c r="AI23" i="1"/>
  <c r="AC23" i="1"/>
  <c r="W23" i="1"/>
  <c r="Q23" i="1"/>
  <c r="K23" i="1"/>
  <c r="E23" i="1"/>
  <c r="AI22" i="1"/>
  <c r="AC22" i="1"/>
  <c r="W22" i="1"/>
  <c r="Q22" i="1"/>
  <c r="K22" i="1"/>
  <c r="E22" i="1"/>
  <c r="AI21" i="1"/>
  <c r="AC21" i="1"/>
  <c r="W21" i="1"/>
  <c r="Q21" i="1"/>
  <c r="K21" i="1"/>
  <c r="E21" i="1"/>
  <c r="AI20" i="1"/>
  <c r="AC20" i="1"/>
  <c r="W20" i="1"/>
  <c r="Q20" i="1"/>
  <c r="K20" i="1"/>
  <c r="E20" i="1"/>
  <c r="AI17" i="1"/>
  <c r="AC17" i="1"/>
  <c r="W17" i="1"/>
  <c r="Q17" i="1"/>
  <c r="K17" i="1"/>
  <c r="E17" i="1"/>
  <c r="AI16" i="1"/>
  <c r="AC16" i="1"/>
  <c r="W16" i="1"/>
  <c r="Q16" i="1"/>
  <c r="K16" i="1"/>
  <c r="E16" i="1"/>
  <c r="AI15" i="1"/>
  <c r="W15" i="1"/>
  <c r="Q15" i="1"/>
  <c r="K15" i="1"/>
  <c r="E15" i="1"/>
  <c r="AI14" i="1"/>
  <c r="AC14" i="1"/>
  <c r="W14" i="1"/>
  <c r="Q14" i="1"/>
  <c r="K14" i="1"/>
  <c r="E14" i="1"/>
  <c r="AI13" i="1"/>
  <c r="AC13" i="1"/>
  <c r="W13" i="1"/>
  <c r="Q13" i="1"/>
  <c r="K13" i="1"/>
  <c r="E13" i="1"/>
  <c r="AI12" i="1"/>
  <c r="AC12" i="1"/>
  <c r="W12" i="1"/>
  <c r="Q12" i="1"/>
  <c r="K12" i="1"/>
  <c r="E12" i="1"/>
  <c r="AI11" i="1"/>
  <c r="AC11" i="1"/>
  <c r="W11" i="1"/>
  <c r="Q11" i="1"/>
  <c r="K11" i="1"/>
  <c r="E11" i="1"/>
  <c r="AI10" i="1"/>
  <c r="AC10" i="1"/>
  <c r="W10" i="1"/>
  <c r="Q10" i="1"/>
  <c r="K10" i="1"/>
  <c r="E10" i="1"/>
  <c r="AI9" i="1"/>
  <c r="AC9" i="1"/>
  <c r="W9" i="1"/>
  <c r="Q9" i="1"/>
  <c r="K9" i="1"/>
  <c r="E9" i="1"/>
  <c r="AI8" i="1"/>
  <c r="AC8" i="1"/>
  <c r="W8" i="1"/>
  <c r="Q8" i="1"/>
  <c r="K8" i="1"/>
  <c r="E8" i="1"/>
  <c r="AI7" i="1"/>
  <c r="AC7" i="1"/>
  <c r="W7" i="1"/>
  <c r="Q7" i="1"/>
  <c r="K7" i="1"/>
  <c r="E7" i="1"/>
  <c r="AI6" i="1"/>
  <c r="AC6" i="1"/>
  <c r="W6" i="1"/>
  <c r="Q6" i="1"/>
  <c r="K6" i="1"/>
  <c r="E6" i="1"/>
  <c r="AI5" i="1"/>
  <c r="AC5" i="1"/>
  <c r="W5" i="1"/>
  <c r="Q5" i="1"/>
  <c r="K5" i="1"/>
  <c r="E5" i="1"/>
  <c r="AI4" i="1"/>
  <c r="AC4" i="1"/>
  <c r="W4" i="1"/>
  <c r="Q4" i="1"/>
  <c r="K4" i="1"/>
  <c r="E4" i="1"/>
  <c r="AI3" i="1"/>
  <c r="AC3" i="1"/>
  <c r="W3" i="1"/>
  <c r="Q3" i="1"/>
  <c r="K3" i="1"/>
  <c r="E3" i="1"/>
  <c r="AE25" i="5" l="1"/>
  <c r="AE17" i="5"/>
  <c r="AE6" i="5"/>
  <c r="AG6" i="5" s="1"/>
  <c r="AF2" i="5"/>
  <c r="AE53" i="5"/>
  <c r="K48" i="5"/>
  <c r="AE39" i="5"/>
  <c r="J31" i="5"/>
  <c r="AE16" i="6"/>
  <c r="AE4" i="6"/>
  <c r="AE49" i="6"/>
  <c r="AE35" i="6"/>
  <c r="AE15" i="6"/>
  <c r="K49" i="6"/>
  <c r="K48" i="6"/>
  <c r="K36" i="6"/>
  <c r="K14" i="6"/>
  <c r="AC26" i="6"/>
  <c r="AE26" i="6" s="1"/>
  <c r="J47" i="6"/>
  <c r="J39" i="6"/>
  <c r="AC38" i="6"/>
  <c r="AE38" i="6" s="1"/>
  <c r="J25" i="6"/>
  <c r="AC4" i="6"/>
  <c r="P72" i="6"/>
  <c r="AC14" i="6"/>
  <c r="AE14" i="6" s="1"/>
  <c r="AF60" i="6"/>
  <c r="AC32" i="6"/>
  <c r="AC6" i="6"/>
  <c r="AE6" i="6" s="1"/>
  <c r="AC54" i="6"/>
  <c r="AC42" i="6"/>
  <c r="AC16" i="6"/>
  <c r="AD2" i="6"/>
  <c r="AC48" i="6"/>
  <c r="AE48" i="6" s="1"/>
  <c r="AC28" i="6"/>
  <c r="AE28" i="6" s="1"/>
  <c r="AC20" i="6"/>
  <c r="AC50" i="6"/>
  <c r="AE50" i="6" s="1"/>
  <c r="AC10" i="6"/>
  <c r="J2" i="6"/>
  <c r="AC36" i="6"/>
  <c r="AE36" i="6" s="1"/>
  <c r="J3" i="6"/>
  <c r="AE46" i="5"/>
  <c r="AF36" i="5"/>
  <c r="J13" i="5"/>
  <c r="AF6" i="5"/>
  <c r="AE49" i="5"/>
  <c r="J54" i="5"/>
  <c r="J42" i="5"/>
  <c r="AE37" i="5"/>
  <c r="K26" i="5"/>
  <c r="AF25" i="5"/>
  <c r="AE31" i="5"/>
  <c r="J16" i="5"/>
  <c r="AE15" i="5"/>
  <c r="K3" i="5"/>
  <c r="AK72" i="5"/>
  <c r="K36" i="5"/>
  <c r="AE43" i="5"/>
  <c r="K28" i="5"/>
  <c r="AE27" i="5"/>
  <c r="AG27" i="5" s="1"/>
  <c r="K14" i="5"/>
  <c r="K13" i="5"/>
  <c r="J9" i="5"/>
  <c r="AE47" i="5"/>
  <c r="AE51" i="5" s="1"/>
  <c r="AF14" i="5"/>
  <c r="K50" i="5"/>
  <c r="AE26" i="5"/>
  <c r="AG26" i="5" s="1"/>
  <c r="AF17" i="5"/>
  <c r="AE20" i="5"/>
  <c r="AE4" i="5"/>
  <c r="AF3" i="5"/>
  <c r="J47" i="5"/>
  <c r="L47" i="5" s="1"/>
  <c r="J46" i="5"/>
  <c r="J35" i="5"/>
  <c r="J5" i="5"/>
  <c r="L5" i="5" s="1"/>
  <c r="J53" i="5"/>
  <c r="J50" i="5"/>
  <c r="L50" i="5" s="1"/>
  <c r="K49" i="5"/>
  <c r="AF48" i="5"/>
  <c r="AF47" i="5"/>
  <c r="K38" i="5"/>
  <c r="J37" i="5"/>
  <c r="L37" i="5" s="1"/>
  <c r="AE36" i="5"/>
  <c r="AG36" i="5" s="1"/>
  <c r="K35" i="5"/>
  <c r="J27" i="5"/>
  <c r="L27" i="5" s="1"/>
  <c r="K25" i="5"/>
  <c r="AF24" i="5"/>
  <c r="K24" i="5"/>
  <c r="AE21" i="5"/>
  <c r="J20" i="5"/>
  <c r="K16" i="5"/>
  <c r="J15" i="5"/>
  <c r="L15" i="5" s="1"/>
  <c r="AE14" i="5"/>
  <c r="AE13" i="5"/>
  <c r="AG13" i="5" s="1"/>
  <c r="J10" i="5"/>
  <c r="J6" i="5"/>
  <c r="L6" i="5" s="1"/>
  <c r="K5" i="5"/>
  <c r="K2" i="5"/>
  <c r="AE50" i="5"/>
  <c r="AG50" i="5" s="1"/>
  <c r="AF39" i="5"/>
  <c r="K37" i="5"/>
  <c r="J32" i="5"/>
  <c r="K15" i="5"/>
  <c r="AE10" i="5"/>
  <c r="P72" i="5"/>
  <c r="AF60" i="5"/>
  <c r="J49" i="5"/>
  <c r="L49" i="5" s="1"/>
  <c r="AE48" i="5"/>
  <c r="AG48" i="5" s="1"/>
  <c r="K47" i="5"/>
  <c r="K51" i="5" s="1"/>
  <c r="AF46" i="5"/>
  <c r="K46" i="5"/>
  <c r="K39" i="5"/>
  <c r="AF38" i="5"/>
  <c r="AF40" i="5" s="1"/>
  <c r="AF37" i="5"/>
  <c r="J36" i="5"/>
  <c r="AE32" i="5"/>
  <c r="AE28" i="5"/>
  <c r="AG28" i="5" s="1"/>
  <c r="AF27" i="5"/>
  <c r="J26" i="5"/>
  <c r="J21" i="5"/>
  <c r="M13" i="5" s="1"/>
  <c r="AE16" i="5"/>
  <c r="AG16" i="5" s="1"/>
  <c r="AF15" i="5"/>
  <c r="J14" i="5"/>
  <c r="AE9" i="5"/>
  <c r="AF5" i="5"/>
  <c r="AF4" i="5"/>
  <c r="J3" i="5"/>
  <c r="J2" i="5"/>
  <c r="L2" i="5" s="1"/>
  <c r="K60" i="5"/>
  <c r="AE54" i="5"/>
  <c r="AF49" i="5"/>
  <c r="J48" i="5"/>
  <c r="J51" i="5" s="1"/>
  <c r="J43" i="5"/>
  <c r="J39" i="5"/>
  <c r="L39" i="5" s="1"/>
  <c r="AE38" i="5"/>
  <c r="AG38" i="5" s="1"/>
  <c r="L36" i="5"/>
  <c r="AE35" i="5"/>
  <c r="K27" i="5"/>
  <c r="L26" i="5"/>
  <c r="J25" i="5"/>
  <c r="L25" i="5" s="1"/>
  <c r="AE24" i="5"/>
  <c r="AG24" i="5" s="1"/>
  <c r="J24" i="5"/>
  <c r="J17" i="5"/>
  <c r="L17" i="5" s="1"/>
  <c r="L14" i="5"/>
  <c r="L13" i="5"/>
  <c r="J4" i="5"/>
  <c r="L4" i="5" s="1"/>
  <c r="AE2" i="5"/>
  <c r="I50" i="6"/>
  <c r="K50" i="6" s="1"/>
  <c r="AD49" i="6"/>
  <c r="AD48" i="6"/>
  <c r="I47" i="6"/>
  <c r="K47" i="6" s="1"/>
  <c r="I39" i="6"/>
  <c r="K39" i="6" s="1"/>
  <c r="I38" i="6"/>
  <c r="K38" i="6" s="1"/>
  <c r="AD37" i="6"/>
  <c r="AD36" i="6"/>
  <c r="J28" i="6"/>
  <c r="AD27" i="6"/>
  <c r="AD26" i="6"/>
  <c r="I25" i="6"/>
  <c r="K25" i="6" s="1"/>
  <c r="I17" i="6"/>
  <c r="K17" i="6" s="1"/>
  <c r="J16" i="6"/>
  <c r="AD15" i="6"/>
  <c r="AD14" i="6"/>
  <c r="J6" i="6"/>
  <c r="AD5" i="6"/>
  <c r="AD4" i="6"/>
  <c r="I3" i="6"/>
  <c r="K3" i="6" s="1"/>
  <c r="AC49" i="6"/>
  <c r="AC46" i="6"/>
  <c r="AE46" i="6" s="1"/>
  <c r="AC37" i="6"/>
  <c r="AE37" i="6" s="1"/>
  <c r="AC43" i="6"/>
  <c r="AF35" i="6" s="1"/>
  <c r="I42" i="6"/>
  <c r="I28" i="6"/>
  <c r="K28" i="6" s="1"/>
  <c r="AC27" i="6"/>
  <c r="AE27" i="6" s="1"/>
  <c r="AC24" i="6"/>
  <c r="AE24" i="6" s="1"/>
  <c r="I16" i="6"/>
  <c r="K16" i="6" s="1"/>
  <c r="AC15" i="6"/>
  <c r="AC21" i="6"/>
  <c r="I20" i="6"/>
  <c r="I6" i="6"/>
  <c r="K6" i="6" s="1"/>
  <c r="AC5" i="6"/>
  <c r="AE5" i="6" s="1"/>
  <c r="AC2" i="6"/>
  <c r="AE2" i="6" s="1"/>
  <c r="AD50" i="6"/>
  <c r="I49" i="6"/>
  <c r="J48" i="6"/>
  <c r="AD47" i="6"/>
  <c r="AD46" i="6"/>
  <c r="I46" i="6"/>
  <c r="K46" i="6" s="1"/>
  <c r="AD39" i="6"/>
  <c r="AD38" i="6"/>
  <c r="I37" i="6"/>
  <c r="K37" i="6" s="1"/>
  <c r="I36" i="6"/>
  <c r="AC35" i="6"/>
  <c r="J35" i="6"/>
  <c r="AD28" i="6"/>
  <c r="I27" i="6"/>
  <c r="K27" i="6" s="1"/>
  <c r="J26" i="6"/>
  <c r="AD25" i="6"/>
  <c r="AD24" i="6"/>
  <c r="I24" i="6"/>
  <c r="K24" i="6" s="1"/>
  <c r="AD17" i="6"/>
  <c r="AD16" i="6"/>
  <c r="I15" i="6"/>
  <c r="K15" i="6" s="1"/>
  <c r="J14" i="6"/>
  <c r="AD13" i="6"/>
  <c r="I13" i="6"/>
  <c r="K13" i="6" s="1"/>
  <c r="AD6" i="6"/>
  <c r="X60" i="6" s="1"/>
  <c r="I5" i="6"/>
  <c r="K5" i="6" s="1"/>
  <c r="J4" i="6"/>
  <c r="AD3" i="6"/>
  <c r="I2" i="6"/>
  <c r="K2" i="6" s="1"/>
  <c r="J49" i="6"/>
  <c r="I48" i="6"/>
  <c r="AC47" i="6"/>
  <c r="AE47" i="6" s="1"/>
  <c r="J46" i="6"/>
  <c r="AC39" i="6"/>
  <c r="AE39" i="6" s="1"/>
  <c r="J37" i="6"/>
  <c r="I35" i="6"/>
  <c r="K35" i="6" s="1"/>
  <c r="J27" i="6"/>
  <c r="I26" i="6"/>
  <c r="K26" i="6" s="1"/>
  <c r="AC25" i="6"/>
  <c r="AE25" i="6" s="1"/>
  <c r="J24" i="6"/>
  <c r="AC17" i="6"/>
  <c r="AE17" i="6" s="1"/>
  <c r="J15" i="6"/>
  <c r="I14" i="6"/>
  <c r="AC13" i="6"/>
  <c r="AE13" i="6" s="1"/>
  <c r="J5" i="6"/>
  <c r="I4" i="6"/>
  <c r="K4" i="6" s="1"/>
  <c r="AC3" i="6"/>
  <c r="AE3" i="6" s="1"/>
  <c r="AF2" i="6"/>
  <c r="AK72" i="6"/>
  <c r="K60" i="6"/>
  <c r="AC53" i="6"/>
  <c r="J50" i="6"/>
  <c r="J38" i="6"/>
  <c r="J36" i="6"/>
  <c r="AD35" i="6"/>
  <c r="AC31" i="6"/>
  <c r="J13" i="6"/>
  <c r="AC9" i="6"/>
  <c r="I53" i="6"/>
  <c r="I43" i="6"/>
  <c r="I31" i="6"/>
  <c r="I21" i="6"/>
  <c r="I9" i="6"/>
  <c r="I54" i="6"/>
  <c r="I32" i="6"/>
  <c r="I10" i="6"/>
  <c r="AE41" i="5"/>
  <c r="L24" i="5"/>
  <c r="AG46" i="5"/>
  <c r="AG35" i="5"/>
  <c r="AG2" i="5"/>
  <c r="L35" i="5"/>
  <c r="K29" i="5"/>
  <c r="J19" i="5"/>
  <c r="L3" i="5"/>
  <c r="K6" i="5"/>
  <c r="AE5" i="5"/>
  <c r="AG5" i="5" s="1"/>
  <c r="AG4" i="5"/>
  <c r="K4" i="5"/>
  <c r="AE3" i="5"/>
  <c r="AG3" i="5" s="1"/>
  <c r="AF50" i="5"/>
  <c r="AF51" i="5" s="1"/>
  <c r="J38" i="5"/>
  <c r="J41" i="5" s="1"/>
  <c r="AF28" i="5"/>
  <c r="J28" i="5"/>
  <c r="AF26" i="5"/>
  <c r="AF16" i="5"/>
  <c r="AG49" i="5"/>
  <c r="AE42" i="5"/>
  <c r="AG39" i="5"/>
  <c r="AG25" i="5"/>
  <c r="AG17" i="5"/>
  <c r="K17" i="5"/>
  <c r="AG15" i="5"/>
  <c r="L126" i="1"/>
  <c r="K60" i="4"/>
  <c r="J10" i="4"/>
  <c r="M2" i="4" s="1"/>
  <c r="K6" i="4"/>
  <c r="J6" i="4"/>
  <c r="L3" i="4"/>
  <c r="AF14" i="4"/>
  <c r="J9" i="4"/>
  <c r="K5" i="4"/>
  <c r="K48" i="4"/>
  <c r="J2" i="4"/>
  <c r="L2" i="4" s="1"/>
  <c r="J3" i="4"/>
  <c r="K4" i="4"/>
  <c r="L4" i="4"/>
  <c r="AE15" i="4"/>
  <c r="AG15" i="4" s="1"/>
  <c r="K47" i="4"/>
  <c r="P72" i="4"/>
  <c r="AF4" i="4"/>
  <c r="AE3" i="4"/>
  <c r="AG3" i="4" s="1"/>
  <c r="AE27" i="4"/>
  <c r="AF36" i="4"/>
  <c r="AE47" i="4"/>
  <c r="K2" i="4"/>
  <c r="K3" i="4"/>
  <c r="K15" i="4"/>
  <c r="K14" i="4"/>
  <c r="J25" i="4"/>
  <c r="K37" i="4"/>
  <c r="J36" i="4"/>
  <c r="J47" i="4"/>
  <c r="L47" i="4" s="1"/>
  <c r="AE54" i="4"/>
  <c r="AF35" i="4"/>
  <c r="AE20" i="4"/>
  <c r="AF13" i="4"/>
  <c r="AF2" i="4"/>
  <c r="AF3" i="4"/>
  <c r="AE13" i="4"/>
  <c r="AG13" i="4" s="1"/>
  <c r="AE14" i="4"/>
  <c r="AG14" i="4" s="1"/>
  <c r="AF15" i="4"/>
  <c r="AE21" i="4"/>
  <c r="AE26" i="4"/>
  <c r="AG26" i="4" s="1"/>
  <c r="AF27" i="4"/>
  <c r="AE31" i="4"/>
  <c r="AE38" i="4"/>
  <c r="AG38" i="4" s="1"/>
  <c r="AF39" i="4"/>
  <c r="AF46" i="4"/>
  <c r="AF47" i="4"/>
  <c r="AE50" i="4"/>
  <c r="AG50" i="4" s="1"/>
  <c r="AE5" i="4"/>
  <c r="AG5" i="4" s="1"/>
  <c r="AE17" i="4"/>
  <c r="AG17" i="4" s="1"/>
  <c r="AE24" i="4"/>
  <c r="AE25" i="4"/>
  <c r="AG25" i="4" s="1"/>
  <c r="AF26" i="4"/>
  <c r="AG27" i="4"/>
  <c r="AE32" i="4"/>
  <c r="AE37" i="4"/>
  <c r="AG37" i="4" s="1"/>
  <c r="AF38" i="4"/>
  <c r="AG39" i="4"/>
  <c r="AE42" i="4"/>
  <c r="AG47" i="4"/>
  <c r="AE49" i="4"/>
  <c r="AG49" i="4" s="1"/>
  <c r="AF50" i="4"/>
  <c r="AE4" i="4"/>
  <c r="AG4" i="4" s="1"/>
  <c r="AF5" i="4"/>
  <c r="AE16" i="4"/>
  <c r="AG16" i="4" s="1"/>
  <c r="AF17" i="4"/>
  <c r="AF24" i="4"/>
  <c r="AF25" i="4"/>
  <c r="AE28" i="4"/>
  <c r="AG28" i="4" s="1"/>
  <c r="AE35" i="4"/>
  <c r="AE36" i="4"/>
  <c r="AG36" i="4" s="1"/>
  <c r="AF37" i="4"/>
  <c r="AE43" i="4"/>
  <c r="AE48" i="4"/>
  <c r="AG48" i="4" s="1"/>
  <c r="AF49" i="4"/>
  <c r="AE53" i="4"/>
  <c r="AE2" i="4"/>
  <c r="AE46" i="4"/>
  <c r="AG46" i="4" s="1"/>
  <c r="L6" i="4"/>
  <c r="J7" i="4"/>
  <c r="K46" i="4"/>
  <c r="J54" i="4"/>
  <c r="J43" i="4"/>
  <c r="J32" i="4"/>
  <c r="J21" i="4"/>
  <c r="K13" i="4"/>
  <c r="J49" i="4"/>
  <c r="L49" i="4" s="1"/>
  <c r="K50" i="4"/>
  <c r="J50" i="4"/>
  <c r="L50" i="4" s="1"/>
  <c r="J48" i="4"/>
  <c r="L48" i="4" s="1"/>
  <c r="K49" i="4"/>
  <c r="J53" i="4"/>
  <c r="J46" i="4"/>
  <c r="K35" i="4"/>
  <c r="K36" i="4"/>
  <c r="J39" i="4"/>
  <c r="L39" i="4" s="1"/>
  <c r="L36" i="4"/>
  <c r="J38" i="4"/>
  <c r="L38" i="4" s="1"/>
  <c r="K39" i="4"/>
  <c r="J37" i="4"/>
  <c r="L37" i="4" s="1"/>
  <c r="K38" i="4"/>
  <c r="J42" i="4"/>
  <c r="J35" i="4"/>
  <c r="L35" i="4" s="1"/>
  <c r="K24" i="4"/>
  <c r="K25" i="4"/>
  <c r="J28" i="4"/>
  <c r="L28" i="4" s="1"/>
  <c r="L25" i="4"/>
  <c r="J27" i="4"/>
  <c r="L27" i="4" s="1"/>
  <c r="K28" i="4"/>
  <c r="J26" i="4"/>
  <c r="L26" i="4" s="1"/>
  <c r="K27" i="4"/>
  <c r="J31" i="4"/>
  <c r="J24" i="4"/>
  <c r="L14" i="4"/>
  <c r="J16" i="4"/>
  <c r="L16" i="4" s="1"/>
  <c r="K17" i="4"/>
  <c r="J17" i="4"/>
  <c r="L17" i="4" s="1"/>
  <c r="J15" i="4"/>
  <c r="L15" i="4" s="1"/>
  <c r="K16" i="4"/>
  <c r="J20" i="4"/>
  <c r="J13" i="4"/>
  <c r="X63" i="5" l="1"/>
  <c r="AF7" i="5"/>
  <c r="AE18" i="5"/>
  <c r="J52" i="5"/>
  <c r="J18" i="5"/>
  <c r="AH35" i="5"/>
  <c r="AH24" i="5"/>
  <c r="AG47" i="5"/>
  <c r="AH13" i="5"/>
  <c r="M46" i="5"/>
  <c r="AE29" i="5"/>
  <c r="K18" i="5"/>
  <c r="AG37" i="5"/>
  <c r="L16" i="5"/>
  <c r="AE30" i="5"/>
  <c r="AF24" i="6"/>
  <c r="I30" i="6"/>
  <c r="AD18" i="6"/>
  <c r="AC40" i="6"/>
  <c r="Z69" i="6"/>
  <c r="AA69" i="6" s="1"/>
  <c r="AD7" i="6"/>
  <c r="AD29" i="6"/>
  <c r="E69" i="6"/>
  <c r="AC19" i="6"/>
  <c r="AC41" i="6"/>
  <c r="I52" i="6"/>
  <c r="J51" i="6"/>
  <c r="AD51" i="6"/>
  <c r="L24" i="6"/>
  <c r="AC18" i="6"/>
  <c r="I29" i="6"/>
  <c r="AC51" i="6"/>
  <c r="L46" i="6"/>
  <c r="L35" i="6"/>
  <c r="AD40" i="6"/>
  <c r="E71" i="6"/>
  <c r="F71" i="6" s="1"/>
  <c r="M69" i="6" s="1"/>
  <c r="I41" i="6"/>
  <c r="I19" i="6"/>
  <c r="I51" i="6"/>
  <c r="AC7" i="6"/>
  <c r="AC29" i="6"/>
  <c r="J7" i="6"/>
  <c r="I40" i="6"/>
  <c r="I8" i="6"/>
  <c r="AF46" i="6"/>
  <c r="L13" i="6"/>
  <c r="J18" i="6"/>
  <c r="X63" i="6"/>
  <c r="AK71" i="6" s="1"/>
  <c r="AF13" i="6"/>
  <c r="I7" i="6"/>
  <c r="AF18" i="5"/>
  <c r="AE19" i="5"/>
  <c r="C63" i="5"/>
  <c r="L46" i="5"/>
  <c r="J8" i="5"/>
  <c r="AG14" i="5"/>
  <c r="AE52" i="5"/>
  <c r="J30" i="5"/>
  <c r="M2" i="5"/>
  <c r="J7" i="5"/>
  <c r="AH46" i="5"/>
  <c r="L48" i="5"/>
  <c r="AE40" i="5"/>
  <c r="K40" i="5"/>
  <c r="Z69" i="5"/>
  <c r="AA69" i="5" s="1"/>
  <c r="AF29" i="5"/>
  <c r="E69" i="5"/>
  <c r="F69" i="5" s="1"/>
  <c r="J40" i="6"/>
  <c r="I18" i="6"/>
  <c r="AC8" i="6"/>
  <c r="AC30" i="6"/>
  <c r="AC52" i="6"/>
  <c r="Z71" i="6"/>
  <c r="AA71" i="6" s="1"/>
  <c r="AH69" i="6" s="1"/>
  <c r="J29" i="6"/>
  <c r="C60" i="6"/>
  <c r="Z70" i="6"/>
  <c r="AA70" i="6" s="1"/>
  <c r="C63" i="6"/>
  <c r="L2" i="6"/>
  <c r="E70" i="6" s="1"/>
  <c r="F70" i="6" s="1"/>
  <c r="AL69" i="6"/>
  <c r="AK69" i="6"/>
  <c r="K7" i="4"/>
  <c r="C63" i="4"/>
  <c r="P71" i="4" s="1"/>
  <c r="K7" i="5"/>
  <c r="C60" i="5"/>
  <c r="AK71" i="5"/>
  <c r="Z71" i="5"/>
  <c r="AA71" i="5" s="1"/>
  <c r="AH69" i="5" s="1"/>
  <c r="J40" i="5"/>
  <c r="J29" i="5"/>
  <c r="L28" i="5"/>
  <c r="P71" i="5"/>
  <c r="M35" i="5"/>
  <c r="AH2" i="5"/>
  <c r="Z70" i="5" s="1"/>
  <c r="AA70" i="5" s="1"/>
  <c r="M24" i="5"/>
  <c r="X60" i="5"/>
  <c r="AE7" i="5"/>
  <c r="L38" i="5"/>
  <c r="AE8" i="5"/>
  <c r="X61" i="5" s="1"/>
  <c r="AD6" i="4"/>
  <c r="J8" i="4"/>
  <c r="C60" i="4"/>
  <c r="P69" i="4" s="1"/>
  <c r="E70" i="4"/>
  <c r="F70" i="4" s="1"/>
  <c r="M70" i="4" s="1"/>
  <c r="E69" i="4"/>
  <c r="AF40" i="4"/>
  <c r="AF18" i="4"/>
  <c r="AF29" i="4"/>
  <c r="AH13" i="4"/>
  <c r="AE19" i="4"/>
  <c r="AE18" i="4"/>
  <c r="AE51" i="4"/>
  <c r="AH46" i="4"/>
  <c r="AE52" i="4"/>
  <c r="AE40" i="4"/>
  <c r="AH35" i="4"/>
  <c r="AE41" i="4"/>
  <c r="AE30" i="4"/>
  <c r="AE29" i="4"/>
  <c r="AH24" i="4"/>
  <c r="AG24" i="4"/>
  <c r="AG2" i="4"/>
  <c r="AF51" i="4"/>
  <c r="AG35" i="4"/>
  <c r="K51" i="4"/>
  <c r="K18" i="4"/>
  <c r="J51" i="4"/>
  <c r="M46" i="4"/>
  <c r="J52" i="4"/>
  <c r="L46" i="4"/>
  <c r="K40" i="4"/>
  <c r="J40" i="4"/>
  <c r="M35" i="4"/>
  <c r="J41" i="4"/>
  <c r="J29" i="4"/>
  <c r="M24" i="4"/>
  <c r="J30" i="4"/>
  <c r="L24" i="4"/>
  <c r="K29" i="4"/>
  <c r="J18" i="4"/>
  <c r="M13" i="4"/>
  <c r="J19" i="4"/>
  <c r="L13" i="4"/>
  <c r="E71" i="4" s="1"/>
  <c r="F71" i="4" s="1"/>
  <c r="C61" i="6" l="1"/>
  <c r="P70" i="6" s="1"/>
  <c r="E70" i="5"/>
  <c r="F70" i="5" s="1"/>
  <c r="G69" i="5" s="1"/>
  <c r="H69" i="5" s="1"/>
  <c r="C61" i="5"/>
  <c r="P70" i="5" s="1"/>
  <c r="Z72" i="6"/>
  <c r="AA72" i="6" s="1"/>
  <c r="X61" i="6"/>
  <c r="X62" i="6" s="1"/>
  <c r="E71" i="5"/>
  <c r="F71" i="5" s="1"/>
  <c r="M69" i="5" s="1"/>
  <c r="F69" i="6"/>
  <c r="E72" i="6"/>
  <c r="F72" i="6" s="1"/>
  <c r="AB70" i="6"/>
  <c r="AC70" i="6" s="1"/>
  <c r="AH70" i="6"/>
  <c r="M70" i="6"/>
  <c r="G70" i="6"/>
  <c r="H70" i="6" s="1"/>
  <c r="AK70" i="6"/>
  <c r="P71" i="6"/>
  <c r="P69" i="6"/>
  <c r="Q69" i="6"/>
  <c r="AB69" i="6"/>
  <c r="AC69" i="6" s="1"/>
  <c r="AH71" i="6"/>
  <c r="Q69" i="4"/>
  <c r="O78" i="4" s="1"/>
  <c r="AB69" i="5"/>
  <c r="AC69" i="5" s="1"/>
  <c r="AH71" i="5"/>
  <c r="Z72" i="5"/>
  <c r="AA72" i="5" s="1"/>
  <c r="X62" i="5"/>
  <c r="AK70" i="5"/>
  <c r="M71" i="5"/>
  <c r="AL69" i="5"/>
  <c r="AK69" i="5"/>
  <c r="AH70" i="5"/>
  <c r="AB70" i="5"/>
  <c r="AC70" i="5" s="1"/>
  <c r="P69" i="5"/>
  <c r="Q69" i="5"/>
  <c r="AF6" i="4"/>
  <c r="AE9" i="4"/>
  <c r="AE6" i="4"/>
  <c r="AK72" i="4"/>
  <c r="AE10" i="4"/>
  <c r="AF60" i="4"/>
  <c r="M69" i="4"/>
  <c r="G70" i="4"/>
  <c r="H70" i="4" s="1"/>
  <c r="E72" i="4"/>
  <c r="F72" i="4" s="1"/>
  <c r="F69" i="4"/>
  <c r="C61" i="4"/>
  <c r="P70" i="4" s="1"/>
  <c r="N78" i="4" l="1"/>
  <c r="P78" i="4"/>
  <c r="C62" i="6"/>
  <c r="Q70" i="6" s="1"/>
  <c r="C62" i="5"/>
  <c r="C64" i="5" s="1"/>
  <c r="E72" i="5"/>
  <c r="F72" i="5" s="1"/>
  <c r="AL70" i="6"/>
  <c r="X64" i="6"/>
  <c r="AL71" i="6" s="1"/>
  <c r="C64" i="6"/>
  <c r="Q71" i="6" s="1"/>
  <c r="G69" i="6"/>
  <c r="H69" i="6" s="1"/>
  <c r="M71" i="6"/>
  <c r="Z69" i="4"/>
  <c r="AA69" i="4" s="1"/>
  <c r="AH71" i="4" s="1"/>
  <c r="AL70" i="5"/>
  <c r="X64" i="5"/>
  <c r="G70" i="5"/>
  <c r="H70" i="5" s="1"/>
  <c r="M70" i="5"/>
  <c r="X63" i="4"/>
  <c r="AK71" i="4" s="1"/>
  <c r="AH2" i="4"/>
  <c r="Z70" i="4" s="1"/>
  <c r="AA70" i="4" s="1"/>
  <c r="AH70" i="4" s="1"/>
  <c r="X60" i="4"/>
  <c r="AF7" i="4"/>
  <c r="AG6" i="4"/>
  <c r="Z71" i="4" s="1"/>
  <c r="AA71" i="4" s="1"/>
  <c r="AH69" i="4" s="1"/>
  <c r="AE8" i="4"/>
  <c r="X61" i="4" s="1"/>
  <c r="AK70" i="4" s="1"/>
  <c r="AE7" i="4"/>
  <c r="G69" i="4"/>
  <c r="H69" i="4" s="1"/>
  <c r="M71" i="4"/>
  <c r="C62" i="4"/>
  <c r="Q70" i="5" l="1"/>
  <c r="C65" i="6"/>
  <c r="Q72" i="6" s="1"/>
  <c r="X65" i="6"/>
  <c r="AL72" i="6" s="1"/>
  <c r="AM69" i="6" s="1"/>
  <c r="X62" i="4"/>
  <c r="AL70" i="4" s="1"/>
  <c r="Z72" i="4"/>
  <c r="AA72" i="4" s="1"/>
  <c r="AB69" i="4"/>
  <c r="AC69" i="4" s="1"/>
  <c r="Q71" i="5"/>
  <c r="C65" i="5"/>
  <c r="Q72" i="5" s="1"/>
  <c r="R69" i="5" s="1"/>
  <c r="AL71" i="5"/>
  <c r="X65" i="5"/>
  <c r="AL72" i="5" s="1"/>
  <c r="AM69" i="5" s="1"/>
  <c r="AB70" i="4"/>
  <c r="AC70" i="4" s="1"/>
  <c r="AL69" i="4"/>
  <c r="AK69" i="4"/>
  <c r="Q70" i="4"/>
  <c r="O77" i="4" s="1"/>
  <c r="C64" i="4"/>
  <c r="Q71" i="4" s="1"/>
  <c r="O76" i="4" s="1"/>
  <c r="R71" i="5" l="1"/>
  <c r="P76" i="4"/>
  <c r="N76" i="4"/>
  <c r="N77" i="4"/>
  <c r="P77" i="4"/>
  <c r="AM70" i="6"/>
  <c r="AM71" i="6"/>
  <c r="R70" i="6"/>
  <c r="R69" i="6"/>
  <c r="R71" i="6"/>
  <c r="AM71" i="5"/>
  <c r="AM70" i="5"/>
  <c r="R70" i="5"/>
  <c r="X64" i="4"/>
  <c r="AL71" i="4" s="1"/>
  <c r="C65" i="4"/>
  <c r="Q72" i="4" s="1"/>
  <c r="R69" i="4" l="1"/>
  <c r="O79" i="4"/>
  <c r="AM71" i="4"/>
  <c r="X65" i="4"/>
  <c r="AL72" i="4" s="1"/>
  <c r="AM70" i="4" s="1"/>
  <c r="AM69" i="4"/>
  <c r="R71" i="4"/>
  <c r="R70" i="4"/>
  <c r="N79" i="4" l="1"/>
  <c r="P79" i="4"/>
</calcChain>
</file>

<file path=xl/sharedStrings.xml><?xml version="1.0" encoding="utf-8"?>
<sst xmlns="http://schemas.openxmlformats.org/spreadsheetml/2006/main" count="3718" uniqueCount="237">
  <si>
    <t>1048 - 5 replicants</t>
  </si>
  <si>
    <t>1049 - 8 replicants</t>
  </si>
  <si>
    <t>1050 - 9 replicants</t>
  </si>
  <si>
    <t>1051 - 8 replicants</t>
  </si>
  <si>
    <t>1052 - 8 replicants (R1-R8 but R5 is missing - suspect set was mislabeled, there are 2x R6)</t>
  </si>
  <si>
    <t>1053 - 8 replicants</t>
  </si>
  <si>
    <t>1048 R1</t>
  </si>
  <si>
    <t>Target</t>
  </si>
  <si>
    <t>Length</t>
  </si>
  <si>
    <t>Parallelism</t>
  </si>
  <si>
    <t>Deviation</t>
  </si>
  <si>
    <t>1049 R1</t>
  </si>
  <si>
    <t>1050 R1</t>
  </si>
  <si>
    <t>1051 R1</t>
  </si>
  <si>
    <t>1052 R1</t>
  </si>
  <si>
    <t>1053 R1</t>
  </si>
  <si>
    <t>X 10</t>
  </si>
  <si>
    <t>X 47</t>
  </si>
  <si>
    <t>X 94</t>
  </si>
  <si>
    <t>X 141</t>
  </si>
  <si>
    <t>X 188</t>
  </si>
  <si>
    <t>Y 10</t>
  </si>
  <si>
    <t>Y 50</t>
  </si>
  <si>
    <t>Y 100</t>
  </si>
  <si>
    <t>Y 150</t>
  </si>
  <si>
    <t>Y 200</t>
  </si>
  <si>
    <t>Z 30-20</t>
  </si>
  <si>
    <t>Z 60-20</t>
  </si>
  <si>
    <t>Z 100-20</t>
  </si>
  <si>
    <t>Z 180-20</t>
  </si>
  <si>
    <t>Z 240-20</t>
  </si>
  <si>
    <t>1048 R2</t>
  </si>
  <si>
    <t>1049 R2</t>
  </si>
  <si>
    <t>1050 R2</t>
  </si>
  <si>
    <t>1051 R2</t>
  </si>
  <si>
    <t>1052 R2</t>
  </si>
  <si>
    <t>1053 R2</t>
  </si>
  <si>
    <t>1048 R3</t>
  </si>
  <si>
    <t>1049 R3</t>
  </si>
  <si>
    <t>1050 R3</t>
  </si>
  <si>
    <t>1051 R3</t>
  </si>
  <si>
    <t>1052 R3</t>
  </si>
  <si>
    <t>1053 R3</t>
  </si>
  <si>
    <t>?</t>
  </si>
  <si>
    <t>Z 100-20 (spool/buildtak change prior)</t>
  </si>
  <si>
    <t>Z 240-20 (spool/buildtak change prior)</t>
  </si>
  <si>
    <t>1048 R4</t>
  </si>
  <si>
    <t>1049 R4</t>
  </si>
  <si>
    <t>1050 R4</t>
  </si>
  <si>
    <t>1051 R4</t>
  </si>
  <si>
    <t>1052 R4</t>
  </si>
  <si>
    <t>1053 R4</t>
  </si>
  <si>
    <t>1048 R5</t>
  </si>
  <si>
    <t>1049 R5</t>
  </si>
  <si>
    <t>1050 R5</t>
  </si>
  <si>
    <t>1051 R5</t>
  </si>
  <si>
    <t>1052 R6(1)</t>
  </si>
  <si>
    <t>1053 R5</t>
  </si>
  <si>
    <t>1049 R6</t>
  </si>
  <si>
    <t>1050 R6</t>
  </si>
  <si>
    <t>1051 R6</t>
  </si>
  <si>
    <t>1052 R6(2)</t>
  </si>
  <si>
    <t>1053 R6</t>
  </si>
  <si>
    <t>BAD PART</t>
  </si>
  <si>
    <t>1049 R7</t>
  </si>
  <si>
    <t>1050 R7</t>
  </si>
  <si>
    <t>1051 R7</t>
  </si>
  <si>
    <t>1052 R7</t>
  </si>
  <si>
    <t>1053 R7</t>
  </si>
  <si>
    <t>1049 R8</t>
  </si>
  <si>
    <t>1050 R8</t>
  </si>
  <si>
    <t>1051 R8</t>
  </si>
  <si>
    <t>1052 R8</t>
  </si>
  <si>
    <t>1053 R8</t>
  </si>
  <si>
    <t>1050 R9</t>
  </si>
  <si>
    <t>R1</t>
  </si>
  <si>
    <t>R2</t>
  </si>
  <si>
    <t>R3</t>
  </si>
  <si>
    <t>R4</t>
  </si>
  <si>
    <t>R5</t>
  </si>
  <si>
    <t>R6</t>
  </si>
  <si>
    <t>R7</t>
  </si>
  <si>
    <t>R8</t>
  </si>
  <si>
    <t>XLA</t>
  </si>
  <si>
    <t>V</t>
  </si>
  <si>
    <t>SSR-Size</t>
  </si>
  <si>
    <t>SSR-Printer</t>
  </si>
  <si>
    <t>1049 (whole)</t>
  </si>
  <si>
    <t>Variance between wafer averages</t>
  </si>
  <si>
    <t>Variance of all 1049 measurements</t>
  </si>
  <si>
    <t>Average of all 1049 measurements</t>
  </si>
  <si>
    <t>1050 (whole)</t>
  </si>
  <si>
    <t>Variance of all 1050 measurements</t>
  </si>
  <si>
    <t>Average of all 1050 measurements</t>
  </si>
  <si>
    <t>1051 (whole)</t>
  </si>
  <si>
    <t>Variance of all 1051 measurements</t>
  </si>
  <si>
    <t>Average of all 1051 measurements</t>
  </si>
  <si>
    <t>1052 (whole)</t>
  </si>
  <si>
    <t>Variance of all 1052 measurements</t>
  </si>
  <si>
    <t>Average of all 1052 measurements</t>
  </si>
  <si>
    <t>1053 (whole)</t>
  </si>
  <si>
    <t>Variance of all 1053 measurements</t>
  </si>
  <si>
    <t>Average of all 1053 measurements</t>
  </si>
  <si>
    <t>Nested Variance Analysis</t>
  </si>
  <si>
    <t>M</t>
  </si>
  <si>
    <t>W</t>
  </si>
  <si>
    <t>L</t>
  </si>
  <si>
    <t>Grand mean</t>
  </si>
  <si>
    <t>Sm2</t>
  </si>
  <si>
    <t>Swbar2</t>
  </si>
  <si>
    <t>Sw2</t>
  </si>
  <si>
    <t>Slbar2</t>
  </si>
  <si>
    <t>Sl2</t>
  </si>
  <si>
    <t>St2</t>
  </si>
  <si>
    <t>ANOVA</t>
  </si>
  <si>
    <t>Variance Components</t>
  </si>
  <si>
    <t>Source</t>
  </si>
  <si>
    <t>dof</t>
  </si>
  <si>
    <t>SS</t>
  </si>
  <si>
    <t>MS</t>
  </si>
  <si>
    <t>F</t>
  </si>
  <si>
    <t>Pr &gt; F</t>
  </si>
  <si>
    <t># data in SS</t>
  </si>
  <si>
    <t>Observed variance</t>
  </si>
  <si>
    <t>Estimated variance</t>
  </si>
  <si>
    <t>%Var</t>
  </si>
  <si>
    <t>Lot</t>
  </si>
  <si>
    <t>L-1</t>
  </si>
  <si>
    <t>Error</t>
  </si>
  <si>
    <t>Wafer</t>
  </si>
  <si>
    <t>L(W-1)</t>
  </si>
  <si>
    <t>LW(M-1)</t>
  </si>
  <si>
    <t>MW</t>
  </si>
  <si>
    <t>C Total</t>
  </si>
  <si>
    <t>LWM-1</t>
  </si>
  <si>
    <t>Total</t>
  </si>
  <si>
    <t>Deviation %</t>
  </si>
  <si>
    <t>Variance Interval Estimates</t>
  </si>
  <si>
    <t>alpha</t>
  </si>
  <si>
    <t>Lower</t>
  </si>
  <si>
    <t>Point</t>
  </si>
  <si>
    <t>Upper</t>
  </si>
  <si>
    <t>Nominal Length</t>
  </si>
  <si>
    <t>Raw Deviation</t>
  </si>
  <si>
    <t>% Deviation</t>
  </si>
  <si>
    <t>Replicate</t>
  </si>
  <si>
    <t>df</t>
  </si>
  <si>
    <t>P-value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</si>
  <si>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</si>
  <si>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</si>
  <si>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</si>
  <si>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</si>
  <si>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</si>
  <si>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</si>
  <si>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</si>
  <si>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</si>
  <si>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</si>
  <si>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</si>
  <si>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</si>
  <si>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</si>
  <si>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</si>
  <si>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</si>
  <si>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</si>
  <si>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</si>
  <si>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</si>
  <si>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square(length)</t>
  </si>
  <si>
    <t>99% Prediction Interval</t>
  </si>
  <si>
    <t>t</t>
  </si>
  <si>
    <t>Plus/minus</t>
  </si>
  <si>
    <t>Mean</t>
  </si>
  <si>
    <t>Stdev</t>
  </si>
  <si>
    <t>LB</t>
  </si>
  <si>
    <t>UB</t>
  </si>
  <si>
    <t># replicates</t>
  </si>
  <si>
    <t>Raw Deviation- X10</t>
  </si>
  <si>
    <t>Raw Deviation- X47</t>
  </si>
  <si>
    <t>Raw Deviation- X94</t>
  </si>
  <si>
    <t>Raw Deviation with regression correction- X10</t>
  </si>
  <si>
    <t>Raw (regression correction)</t>
  </si>
  <si>
    <t>% (regression correction)</t>
  </si>
  <si>
    <t>Raw Deviation- X141</t>
  </si>
  <si>
    <t>Raw Deviation- X188</t>
  </si>
  <si>
    <t>% Deviation- X10</t>
  </si>
  <si>
    <t>% Deviation with regression correction- X10</t>
  </si>
  <si>
    <t>Raw Deviation with regression correction- X47</t>
  </si>
  <si>
    <t>% Deviation with regression correction- X47</t>
  </si>
  <si>
    <t>Raw Deviation with regression correction- X94</t>
  </si>
  <si>
    <t>% Deviation with regression correction- X94</t>
  </si>
  <si>
    <t>% Deviation with regression correction- X141</t>
  </si>
  <si>
    <t>Raw Deviation with regression correction- X141</t>
  </si>
  <si>
    <t>Raw Deviation with regression correction- X188</t>
  </si>
  <si>
    <t>% Deviation with regression correction- X188</t>
  </si>
  <si>
    <t>% Deviation- X47</t>
  </si>
  <si>
    <t>% Deviation- X94</t>
  </si>
  <si>
    <t>% Deviation- X141</t>
  </si>
  <si>
    <t>% Deviation- X188</t>
  </si>
  <si>
    <t>95% confidence interval for observation</t>
  </si>
  <si>
    <t>Raw Deviation- Y10</t>
  </si>
  <si>
    <t>Raw Deviation with regression correction- Y10</t>
  </si>
  <si>
    <t>% Deviation- Y10</t>
  </si>
  <si>
    <t>% Deviation with regression correction- Y10</t>
  </si>
  <si>
    <t>Raw Deviation- Y50</t>
  </si>
  <si>
    <t>Raw Deviation with regression correction- Y50</t>
  </si>
  <si>
    <t>Raw Deviation- Y100</t>
  </si>
  <si>
    <t>Raw Deviation with regression correction- Y100</t>
  </si>
  <si>
    <t>Raw Deviation- Y150</t>
  </si>
  <si>
    <t>Raw Deviation with regression correction- Y150</t>
  </si>
  <si>
    <t>Raw Deviation- Y200</t>
  </si>
  <si>
    <t>Raw Deviation with regression correction- Y200</t>
  </si>
  <si>
    <t>% Deviation- Y50</t>
  </si>
  <si>
    <t>% Deviation with regression correction- Y50</t>
  </si>
  <si>
    <t>% Deviation- Y100</t>
  </si>
  <si>
    <t>% Deviation with regression correction- Y100</t>
  </si>
  <si>
    <t>% Deviation- Y150</t>
  </si>
  <si>
    <t>% Deviation with regression correction- Y150</t>
  </si>
  <si>
    <t>% Deviation- Y200</t>
  </si>
  <si>
    <t>% Deviation with regression correction- Y200</t>
  </si>
  <si>
    <t>Raw Deviation- Z10</t>
  </si>
  <si>
    <t>Raw Deviation with regression correction- Z10</t>
  </si>
  <si>
    <t>% Deviation- Z10</t>
  </si>
  <si>
    <t>% Deviation with regression correction- Z10</t>
  </si>
  <si>
    <t>Raw Deviation- Z40</t>
  </si>
  <si>
    <t>Raw Deviation with regression correction- Z40</t>
  </si>
  <si>
    <t>Raw Deviation- Z80</t>
  </si>
  <si>
    <t>Raw Deviation with regression correction- Z80</t>
  </si>
  <si>
    <t>Raw Deviation- Z160</t>
  </si>
  <si>
    <t>Raw Deviation with regression correction- Z160</t>
  </si>
  <si>
    <t>Raw Deviation- Z220</t>
  </si>
  <si>
    <t>Raw Deviation with regression correction- Z220</t>
  </si>
  <si>
    <t>% Deviation- Z40</t>
  </si>
  <si>
    <t>% Deviation with regression correction- Z40</t>
  </si>
  <si>
    <t>% Deviation- Z80</t>
  </si>
  <si>
    <t>% Deviation with regression correction- Z80</t>
  </si>
  <si>
    <t>% Deviation- Z160</t>
  </si>
  <si>
    <t>% Deviation with regression correction- Z160</t>
  </si>
  <si>
    <t>% Deviation- Z220</t>
  </si>
  <si>
    <t>% Deviation with regression correction- Z220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</si>
</sst>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000"/>
    <numFmt numFmtId="166" formatCode="0.000000"/>
    <numFmt numFmtId="167" formatCode="0.00000%"/>
    <numFmt numFmtId="168" formatCode="0.0000"/>
    <numFmt numFmtId="169" formatCode="0.00000"/>
    <numFmt numFmtId="170" formatCode="0.000%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6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3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/>
    <xf numFmtId="164" fontId="3" fillId="0" borderId="0" xfId="0" applyNumberFormat="1" applyFont="1" applyAlignment="1"/>
    <xf numFmtId="0" fontId="0" fillId="0" borderId="0" xfId="0" applyFont="1" applyAlignment="1"/>
    <xf numFmtId="164" fontId="0" fillId="0" borderId="0" xfId="0" applyNumberFormat="1" applyFont="1" applyAlignment="1"/>
    <xf numFmtId="0" fontId="4" fillId="0" borderId="0" xfId="0" applyFont="1"/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4" fillId="0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5" xfId="0" applyNumberFormat="1" applyBorder="1" applyAlignment="1">
      <alignment wrapText="1"/>
    </xf>
    <xf numFmtId="2" fontId="0" fillId="0" borderId="6" xfId="0" applyNumberFormat="1" applyBorder="1" applyAlignment="1">
      <alignment wrapText="1"/>
    </xf>
    <xf numFmtId="1" fontId="0" fillId="0" borderId="5" xfId="0" applyNumberFormat="1" applyBorder="1"/>
    <xf numFmtId="166" fontId="0" fillId="0" borderId="0" xfId="0" applyNumberFormat="1" applyBorder="1"/>
    <xf numFmtId="0" fontId="0" fillId="0" borderId="5" xfId="0" applyBorder="1" applyAlignment="1">
      <alignment horizontal="right"/>
    </xf>
    <xf numFmtId="164" fontId="0" fillId="0" borderId="5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164" fontId="0" fillId="0" borderId="8" xfId="0" applyNumberFormat="1" applyBorder="1"/>
    <xf numFmtId="1" fontId="0" fillId="0" borderId="9" xfId="0" applyNumberFormat="1" applyBorder="1"/>
    <xf numFmtId="9" fontId="0" fillId="0" borderId="0" xfId="1" applyFont="1" applyAlignment="1"/>
    <xf numFmtId="167" fontId="0" fillId="0" borderId="0" xfId="1" applyNumberFormat="1" applyFont="1"/>
    <xf numFmtId="167" fontId="0" fillId="0" borderId="0" xfId="0" applyNumberFormat="1" applyFont="1" applyAlignment="1"/>
    <xf numFmtId="167" fontId="0" fillId="0" borderId="0" xfId="1" applyNumberFormat="1" applyFont="1" applyAlignment="1"/>
    <xf numFmtId="167" fontId="4" fillId="0" borderId="0" xfId="0" applyNumberFormat="1" applyFont="1"/>
    <xf numFmtId="167" fontId="0" fillId="0" borderId="0" xfId="0" applyNumberFormat="1"/>
    <xf numFmtId="1" fontId="0" fillId="0" borderId="0" xfId="0" applyNumberFormat="1"/>
    <xf numFmtId="0" fontId="0" fillId="0" borderId="0" xfId="0" applyFont="1" applyAlignment="1"/>
    <xf numFmtId="164" fontId="0" fillId="0" borderId="6" xfId="0" applyNumberForma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wrapText="1"/>
    </xf>
    <xf numFmtId="169" fontId="0" fillId="0" borderId="6" xfId="0" applyNumberFormat="1" applyBorder="1" applyAlignment="1">
      <alignment wrapText="1"/>
    </xf>
    <xf numFmtId="169" fontId="0" fillId="0" borderId="9" xfId="0" applyNumberFormat="1" applyBorder="1" applyAlignment="1">
      <alignment wrapText="1"/>
    </xf>
    <xf numFmtId="164" fontId="3" fillId="0" borderId="0" xfId="0" applyNumberFormat="1" applyFont="1" applyFill="1" applyAlignment="1"/>
    <xf numFmtId="164" fontId="2" fillId="0" borderId="0" xfId="0" applyNumberFormat="1" applyFont="1" applyFill="1" applyAlignment="1"/>
    <xf numFmtId="164" fontId="2" fillId="0" borderId="0" xfId="0" applyNumberFormat="1" applyFont="1" applyFill="1"/>
    <xf numFmtId="169" fontId="0" fillId="0" borderId="8" xfId="0" applyNumberFormat="1" applyBorder="1"/>
    <xf numFmtId="167" fontId="0" fillId="0" borderId="5" xfId="1" applyNumberFormat="1" applyFont="1" applyBorder="1" applyAlignment="1">
      <alignment wrapText="1"/>
    </xf>
    <xf numFmtId="167" fontId="0" fillId="0" borderId="5" xfId="1" applyNumberFormat="1" applyFont="1" applyBorder="1"/>
    <xf numFmtId="167" fontId="0" fillId="0" borderId="8" xfId="1" applyNumberFormat="1" applyFont="1" applyBorder="1"/>
    <xf numFmtId="167" fontId="0" fillId="0" borderId="6" xfId="1" applyNumberFormat="1" applyFont="1" applyBorder="1" applyAlignment="1">
      <alignment wrapText="1"/>
    </xf>
    <xf numFmtId="167" fontId="0" fillId="0" borderId="8" xfId="1" applyNumberFormat="1" applyFont="1" applyBorder="1" applyAlignment="1">
      <alignment wrapText="1"/>
    </xf>
    <xf numFmtId="167" fontId="0" fillId="0" borderId="9" xfId="1" applyNumberFormat="1" applyFont="1" applyBorder="1" applyAlignment="1">
      <alignment wrapText="1"/>
    </xf>
    <xf numFmtId="168" fontId="0" fillId="0" borderId="5" xfId="1" applyNumberFormat="1" applyFont="1" applyBorder="1" applyAlignment="1">
      <alignment wrapText="1"/>
    </xf>
    <xf numFmtId="168" fontId="0" fillId="0" borderId="6" xfId="1" applyNumberFormat="1" applyFont="1" applyBorder="1" applyAlignment="1">
      <alignment wrapText="1"/>
    </xf>
    <xf numFmtId="168" fontId="0" fillId="0" borderId="5" xfId="1" applyNumberFormat="1" applyFont="1" applyBorder="1"/>
    <xf numFmtId="168" fontId="0" fillId="0" borderId="8" xfId="1" applyNumberFormat="1" applyFont="1" applyBorder="1" applyAlignment="1">
      <alignment wrapText="1"/>
    </xf>
    <xf numFmtId="168" fontId="0" fillId="0" borderId="8" xfId="1" applyNumberFormat="1" applyFont="1" applyBorder="1"/>
    <xf numFmtId="168" fontId="0" fillId="0" borderId="9" xfId="1" applyNumberFormat="1" applyFont="1" applyBorder="1" applyAlignment="1">
      <alignment wrapText="1"/>
    </xf>
    <xf numFmtId="10" fontId="0" fillId="0" borderId="0" xfId="1" applyNumberFormat="1" applyFont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0" fontId="6" fillId="0" borderId="0" xfId="0" applyFont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10" fontId="7" fillId="0" borderId="17" xfId="1" applyNumberFormat="1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168" fontId="0" fillId="0" borderId="5" xfId="0" applyNumberFormat="1" applyFont="1" applyBorder="1" applyAlignment="1"/>
    <xf numFmtId="0" fontId="7" fillId="0" borderId="5" xfId="0" applyFont="1" applyBorder="1" applyAlignment="1">
      <alignment horizontal="center"/>
    </xf>
    <xf numFmtId="170" fontId="0" fillId="0" borderId="0" xfId="1" applyNumberFormat="1" applyFont="1" applyAlignment="1"/>
    <xf numFmtId="170" fontId="0" fillId="0" borderId="5" xfId="1" applyNumberFormat="1" applyFont="1" applyBorder="1" applyAlignment="1"/>
    <xf numFmtId="0" fontId="0" fillId="0" borderId="0" xfId="0" quotePrefix="1" applyFont="1" applyAlignment="1"/>
    <xf numFmtId="10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68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</c:numCache>
            </c:numRef>
          </c:xVal>
          <c:yVal>
            <c:numRef>
              <c:f>'X run charts'!$B$2:$B$26</c:f>
              <c:numCache>
                <c:formatCode>General</c:formatCode>
                <c:ptCount val="25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4-400D-A1B2-09ED7756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</c:numCache>
            </c:numRef>
          </c:xVal>
          <c:yVal>
            <c:numRef>
              <c:f>'X run charts'!$C$2:$C$51</c:f>
              <c:numCache>
                <c:formatCode>0.00%</c:formatCode>
                <c:ptCount val="50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4-4F18-9885-C0C499E0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</c:numCache>
            </c:numRef>
          </c:xVal>
          <c:yVal>
            <c:numRef>
              <c:f>'X run charts'!$C$2:$C$76</c:f>
              <c:numCache>
                <c:formatCode>0.00%</c:formatCode>
                <c:ptCount val="75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4-44A1-B5BE-E67F7E29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xVal>
          <c:yVal>
            <c:numRef>
              <c:f>'X run charts'!$C$2:$C$101</c:f>
              <c:numCache>
                <c:formatCode>0.00%</c:formatCode>
                <c:ptCount val="100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FBD-B700-25198015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</c:numCache>
            </c:numRef>
          </c:xVal>
          <c:yVal>
            <c:numRef>
              <c:f>'X run charts'!$C$2:$C$126</c:f>
              <c:numCache>
                <c:formatCode>0.00%</c:formatCode>
                <c:ptCount val="125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  <c:pt idx="100">
                  <c:v>6.0999999999999943E-3</c:v>
                </c:pt>
                <c:pt idx="101">
                  <c:v>1.9000000000000128E-3</c:v>
                </c:pt>
                <c:pt idx="102">
                  <c:v>-3.0000000000001136E-4</c:v>
                </c:pt>
                <c:pt idx="103">
                  <c:v>9.9999999999944575E-5</c:v>
                </c:pt>
                <c:pt idx="104">
                  <c:v>-1.9000000000000128E-3</c:v>
                </c:pt>
                <c:pt idx="105">
                  <c:v>-4.6808510638294605E-4</c:v>
                </c:pt>
                <c:pt idx="106">
                  <c:v>-1.1914893617020719E-3</c:v>
                </c:pt>
                <c:pt idx="107">
                  <c:v>-1.9574468085106116E-3</c:v>
                </c:pt>
                <c:pt idx="108">
                  <c:v>-1.9361702127659805E-3</c:v>
                </c:pt>
                <c:pt idx="109">
                  <c:v>-1.7872340425532593E-3</c:v>
                </c:pt>
                <c:pt idx="110">
                  <c:v>-1.1063829787233959E-3</c:v>
                </c:pt>
                <c:pt idx="111">
                  <c:v>-1.3404255319149445E-3</c:v>
                </c:pt>
                <c:pt idx="112">
                  <c:v>-1.3510638297871845E-3</c:v>
                </c:pt>
                <c:pt idx="113">
                  <c:v>-1.3404255319149445E-3</c:v>
                </c:pt>
                <c:pt idx="114">
                  <c:v>-1.9255319148935891E-3</c:v>
                </c:pt>
                <c:pt idx="115">
                  <c:v>-1.4609929078013395E-3</c:v>
                </c:pt>
                <c:pt idx="116">
                  <c:v>-1.4822695035461219E-3</c:v>
                </c:pt>
                <c:pt idx="117">
                  <c:v>-1.6170212765958059E-3</c:v>
                </c:pt>
                <c:pt idx="118">
                  <c:v>-1.7234042553191135E-3</c:v>
                </c:pt>
                <c:pt idx="119">
                  <c:v>-2.2127659574468924E-3</c:v>
                </c:pt>
                <c:pt idx="120">
                  <c:v>-1.3085106382979218E-3</c:v>
                </c:pt>
                <c:pt idx="121">
                  <c:v>-1.5585106382979062E-3</c:v>
                </c:pt>
                <c:pt idx="122">
                  <c:v>-2.9574468085107001E-3</c:v>
                </c:pt>
                <c:pt idx="123">
                  <c:v>-1.8031914893616948E-3</c:v>
                </c:pt>
                <c:pt idx="124">
                  <c:v>-2.3351063829786861E-3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C-43C4-B5C0-17A57984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</c:numCache>
            </c:numRef>
          </c:xVal>
          <c:yVal>
            <c:numRef>
              <c:f>'X run charts'!$C$2:$C$151</c:f>
              <c:numCache>
                <c:formatCode>0.00%</c:formatCode>
                <c:ptCount val="150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  <c:pt idx="100">
                  <c:v>6.0999999999999943E-3</c:v>
                </c:pt>
                <c:pt idx="101">
                  <c:v>1.9000000000000128E-3</c:v>
                </c:pt>
                <c:pt idx="102">
                  <c:v>-3.0000000000001136E-4</c:v>
                </c:pt>
                <c:pt idx="103">
                  <c:v>9.9999999999944575E-5</c:v>
                </c:pt>
                <c:pt idx="104">
                  <c:v>-1.9000000000000128E-3</c:v>
                </c:pt>
                <c:pt idx="105">
                  <c:v>-4.6808510638294605E-4</c:v>
                </c:pt>
                <c:pt idx="106">
                  <c:v>-1.1914893617020719E-3</c:v>
                </c:pt>
                <c:pt idx="107">
                  <c:v>-1.9574468085106116E-3</c:v>
                </c:pt>
                <c:pt idx="108">
                  <c:v>-1.9361702127659805E-3</c:v>
                </c:pt>
                <c:pt idx="109">
                  <c:v>-1.7872340425532593E-3</c:v>
                </c:pt>
                <c:pt idx="110">
                  <c:v>-1.1063829787233959E-3</c:v>
                </c:pt>
                <c:pt idx="111">
                  <c:v>-1.3404255319149445E-3</c:v>
                </c:pt>
                <c:pt idx="112">
                  <c:v>-1.3510638297871845E-3</c:v>
                </c:pt>
                <c:pt idx="113">
                  <c:v>-1.3404255319149445E-3</c:v>
                </c:pt>
                <c:pt idx="114">
                  <c:v>-1.9255319148935891E-3</c:v>
                </c:pt>
                <c:pt idx="115">
                  <c:v>-1.4609929078013395E-3</c:v>
                </c:pt>
                <c:pt idx="116">
                  <c:v>-1.4822695035461219E-3</c:v>
                </c:pt>
                <c:pt idx="117">
                  <c:v>-1.6170212765958059E-3</c:v>
                </c:pt>
                <c:pt idx="118">
                  <c:v>-1.7234042553191135E-3</c:v>
                </c:pt>
                <c:pt idx="119">
                  <c:v>-2.2127659574468924E-3</c:v>
                </c:pt>
                <c:pt idx="120">
                  <c:v>-1.3085106382979218E-3</c:v>
                </c:pt>
                <c:pt idx="121">
                  <c:v>-1.5585106382979062E-3</c:v>
                </c:pt>
                <c:pt idx="122">
                  <c:v>-2.9574468085107001E-3</c:v>
                </c:pt>
                <c:pt idx="123">
                  <c:v>-1.8031914893616948E-3</c:v>
                </c:pt>
                <c:pt idx="124">
                  <c:v>-2.3351063829786861E-3</c:v>
                </c:pt>
                <c:pt idx="125">
                  <c:v>-1.0100000000000086E-2</c:v>
                </c:pt>
                <c:pt idx="126">
                  <c:v>-1.5000000000000568E-3</c:v>
                </c:pt>
                <c:pt idx="127">
                  <c:v>-1.3999999999999347E-3</c:v>
                </c:pt>
                <c:pt idx="128">
                  <c:v>-1.8000000000000683E-3</c:v>
                </c:pt>
                <c:pt idx="129">
                  <c:v>3.7000000000000808E-3</c:v>
                </c:pt>
                <c:pt idx="130">
                  <c:v>-1.1063829787233959E-3</c:v>
                </c:pt>
                <c:pt idx="131">
                  <c:v>-9.5744680851067457E-4</c:v>
                </c:pt>
                <c:pt idx="132">
                  <c:v>-2.3404255319148816E-3</c:v>
                </c:pt>
                <c:pt idx="133">
                  <c:v>-1.7234042553192143E-3</c:v>
                </c:pt>
                <c:pt idx="134">
                  <c:v>-7.8723404255317089E-4</c:v>
                </c:pt>
                <c:pt idx="135">
                  <c:v>-1.8191489361702817E-3</c:v>
                </c:pt>
                <c:pt idx="136">
                  <c:v>-1.0851063829787645E-3</c:v>
                </c:pt>
                <c:pt idx="137">
                  <c:v>-1.0851063829787645E-3</c:v>
                </c:pt>
                <c:pt idx="138">
                  <c:v>-1.5851063829787331E-3</c:v>
                </c:pt>
                <c:pt idx="139">
                  <c:v>-1.5319148936170793E-3</c:v>
                </c:pt>
                <c:pt idx="140">
                  <c:v>-2.0354609929078451E-3</c:v>
                </c:pt>
                <c:pt idx="141">
                  <c:v>-1.3191489361702629E-3</c:v>
                </c:pt>
                <c:pt idx="142">
                  <c:v>-1.2340425531915361E-3</c:v>
                </c:pt>
                <c:pt idx="143">
                  <c:v>-1.9574468085107126E-3</c:v>
                </c:pt>
                <c:pt idx="144">
                  <c:v>-1.5106382978722968E-3</c:v>
                </c:pt>
                <c:pt idx="145">
                  <c:v>-1.5638297872341018E-3</c:v>
                </c:pt>
                <c:pt idx="146">
                  <c:v>-1.4787234042552744E-3</c:v>
                </c:pt>
                <c:pt idx="147">
                  <c:v>-2.5159574468085807E-3</c:v>
                </c:pt>
                <c:pt idx="148">
                  <c:v>-2.053191489361679E-3</c:v>
                </c:pt>
                <c:pt idx="149">
                  <c:v>-1.9095744680851536E-3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8-409B-B687-58CCDBAA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</c:numCache>
            </c:numRef>
          </c:xVal>
          <c:yVal>
            <c:numRef>
              <c:f>'X run charts'!$C$2:$C$176</c:f>
              <c:numCache>
                <c:formatCode>0.00%</c:formatCode>
                <c:ptCount val="175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  <c:pt idx="100">
                  <c:v>6.0999999999999943E-3</c:v>
                </c:pt>
                <c:pt idx="101">
                  <c:v>1.9000000000000128E-3</c:v>
                </c:pt>
                <c:pt idx="102">
                  <c:v>-3.0000000000001136E-4</c:v>
                </c:pt>
                <c:pt idx="103">
                  <c:v>9.9999999999944575E-5</c:v>
                </c:pt>
                <c:pt idx="104">
                  <c:v>-1.9000000000000128E-3</c:v>
                </c:pt>
                <c:pt idx="105">
                  <c:v>-4.6808510638294605E-4</c:v>
                </c:pt>
                <c:pt idx="106">
                  <c:v>-1.1914893617020719E-3</c:v>
                </c:pt>
                <c:pt idx="107">
                  <c:v>-1.9574468085106116E-3</c:v>
                </c:pt>
                <c:pt idx="108">
                  <c:v>-1.9361702127659805E-3</c:v>
                </c:pt>
                <c:pt idx="109">
                  <c:v>-1.7872340425532593E-3</c:v>
                </c:pt>
                <c:pt idx="110">
                  <c:v>-1.1063829787233959E-3</c:v>
                </c:pt>
                <c:pt idx="111">
                  <c:v>-1.3404255319149445E-3</c:v>
                </c:pt>
                <c:pt idx="112">
                  <c:v>-1.3510638297871845E-3</c:v>
                </c:pt>
                <c:pt idx="113">
                  <c:v>-1.3404255319149445E-3</c:v>
                </c:pt>
                <c:pt idx="114">
                  <c:v>-1.9255319148935891E-3</c:v>
                </c:pt>
                <c:pt idx="115">
                  <c:v>-1.4609929078013395E-3</c:v>
                </c:pt>
                <c:pt idx="116">
                  <c:v>-1.4822695035461219E-3</c:v>
                </c:pt>
                <c:pt idx="117">
                  <c:v>-1.6170212765958059E-3</c:v>
                </c:pt>
                <c:pt idx="118">
                  <c:v>-1.7234042553191135E-3</c:v>
                </c:pt>
                <c:pt idx="119">
                  <c:v>-2.2127659574468924E-3</c:v>
                </c:pt>
                <c:pt idx="120">
                  <c:v>-1.3085106382979218E-3</c:v>
                </c:pt>
                <c:pt idx="121">
                  <c:v>-1.5585106382979062E-3</c:v>
                </c:pt>
                <c:pt idx="122">
                  <c:v>-2.9574468085107001E-3</c:v>
                </c:pt>
                <c:pt idx="123">
                  <c:v>-1.8031914893616948E-3</c:v>
                </c:pt>
                <c:pt idx="124">
                  <c:v>-2.3351063829786861E-3</c:v>
                </c:pt>
                <c:pt idx="125">
                  <c:v>-1.0100000000000086E-2</c:v>
                </c:pt>
                <c:pt idx="126">
                  <c:v>-1.5000000000000568E-3</c:v>
                </c:pt>
                <c:pt idx="127">
                  <c:v>-1.3999999999999347E-3</c:v>
                </c:pt>
                <c:pt idx="128">
                  <c:v>-1.8000000000000683E-3</c:v>
                </c:pt>
                <c:pt idx="129">
                  <c:v>3.7000000000000808E-3</c:v>
                </c:pt>
                <c:pt idx="130">
                  <c:v>-1.1063829787233959E-3</c:v>
                </c:pt>
                <c:pt idx="131">
                  <c:v>-9.5744680851067457E-4</c:v>
                </c:pt>
                <c:pt idx="132">
                  <c:v>-2.3404255319148816E-3</c:v>
                </c:pt>
                <c:pt idx="133">
                  <c:v>-1.7234042553192143E-3</c:v>
                </c:pt>
                <c:pt idx="134">
                  <c:v>-7.8723404255317089E-4</c:v>
                </c:pt>
                <c:pt idx="135">
                  <c:v>-1.8191489361702817E-3</c:v>
                </c:pt>
                <c:pt idx="136">
                  <c:v>-1.0851063829787645E-3</c:v>
                </c:pt>
                <c:pt idx="137">
                  <c:v>-1.0851063829787645E-3</c:v>
                </c:pt>
                <c:pt idx="138">
                  <c:v>-1.5851063829787331E-3</c:v>
                </c:pt>
                <c:pt idx="139">
                  <c:v>-1.5319148936170793E-3</c:v>
                </c:pt>
                <c:pt idx="140">
                  <c:v>-2.0354609929078451E-3</c:v>
                </c:pt>
                <c:pt idx="141">
                  <c:v>-1.3191489361702629E-3</c:v>
                </c:pt>
                <c:pt idx="142">
                  <c:v>-1.2340425531915361E-3</c:v>
                </c:pt>
                <c:pt idx="143">
                  <c:v>-1.9574468085107126E-3</c:v>
                </c:pt>
                <c:pt idx="144">
                  <c:v>-1.5106382978722968E-3</c:v>
                </c:pt>
                <c:pt idx="145">
                  <c:v>-1.5638297872341018E-3</c:v>
                </c:pt>
                <c:pt idx="146">
                  <c:v>-1.4787234042552744E-3</c:v>
                </c:pt>
                <c:pt idx="147">
                  <c:v>-2.5159574468085807E-3</c:v>
                </c:pt>
                <c:pt idx="148">
                  <c:v>-2.053191489361679E-3</c:v>
                </c:pt>
                <c:pt idx="149">
                  <c:v>-1.9095744680851536E-3</c:v>
                </c:pt>
                <c:pt idx="150">
                  <c:v>-5.8999999999999279E-3</c:v>
                </c:pt>
                <c:pt idx="151">
                  <c:v>-1.1200000000000543E-3</c:v>
                </c:pt>
                <c:pt idx="152">
                  <c:v>2.5999999999999799E-3</c:v>
                </c:pt>
                <c:pt idx="153">
                  <c:v>-1.2000000000000454E-3</c:v>
                </c:pt>
                <c:pt idx="154">
                  <c:v>1.2000000000000454E-3</c:v>
                </c:pt>
                <c:pt idx="155">
                  <c:v>-9.5744680851067457E-4</c:v>
                </c:pt>
                <c:pt idx="156">
                  <c:v>-9.787234042553058E-4</c:v>
                </c:pt>
                <c:pt idx="157">
                  <c:v>-1.7446808510638455E-3</c:v>
                </c:pt>
                <c:pt idx="158">
                  <c:v>-2.2340425531914227E-3</c:v>
                </c:pt>
                <c:pt idx="159">
                  <c:v>-9.787234042553058E-4</c:v>
                </c:pt>
                <c:pt idx="160">
                  <c:v>-1.5106382978722968E-3</c:v>
                </c:pt>
                <c:pt idx="161">
                  <c:v>-1.0638297872339821E-3</c:v>
                </c:pt>
                <c:pt idx="162">
                  <c:v>-1.1382978723404184E-3</c:v>
                </c:pt>
                <c:pt idx="163">
                  <c:v>-1.5744680851063418E-3</c:v>
                </c:pt>
                <c:pt idx="164">
                  <c:v>-2.0000000000000252E-3</c:v>
                </c:pt>
                <c:pt idx="165">
                  <c:v>-1.4468085106383527E-3</c:v>
                </c:pt>
                <c:pt idx="166">
                  <c:v>-9.7872340425535632E-4</c:v>
                </c:pt>
                <c:pt idx="167">
                  <c:v>-1.4397163120567586E-3</c:v>
                </c:pt>
                <c:pt idx="168">
                  <c:v>-1.645390070921981E-3</c:v>
                </c:pt>
                <c:pt idx="169">
                  <c:v>-1.7163120567375194E-3</c:v>
                </c:pt>
                <c:pt idx="170">
                  <c:v>-1.5000000000000568E-3</c:v>
                </c:pt>
                <c:pt idx="171">
                  <c:v>-1.3313829787234572E-3</c:v>
                </c:pt>
                <c:pt idx="172">
                  <c:v>-2.7872340425531962E-3</c:v>
                </c:pt>
                <c:pt idx="173">
                  <c:v>-1.8776595744681311E-3</c:v>
                </c:pt>
                <c:pt idx="174">
                  <c:v>-2.6808510638297377E-3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BF7-9620-828999C8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</c:numCache>
            </c:numRef>
          </c:xVal>
          <c:yVal>
            <c:numRef>
              <c:f>'X run charts'!$C$2:$C$201</c:f>
              <c:numCache>
                <c:formatCode>0.00%</c:formatCode>
                <c:ptCount val="200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  <c:pt idx="100">
                  <c:v>6.0999999999999943E-3</c:v>
                </c:pt>
                <c:pt idx="101">
                  <c:v>1.9000000000000128E-3</c:v>
                </c:pt>
                <c:pt idx="102">
                  <c:v>-3.0000000000001136E-4</c:v>
                </c:pt>
                <c:pt idx="103">
                  <c:v>9.9999999999944575E-5</c:v>
                </c:pt>
                <c:pt idx="104">
                  <c:v>-1.9000000000000128E-3</c:v>
                </c:pt>
                <c:pt idx="105">
                  <c:v>-4.6808510638294605E-4</c:v>
                </c:pt>
                <c:pt idx="106">
                  <c:v>-1.1914893617020719E-3</c:v>
                </c:pt>
                <c:pt idx="107">
                  <c:v>-1.9574468085106116E-3</c:v>
                </c:pt>
                <c:pt idx="108">
                  <c:v>-1.9361702127659805E-3</c:v>
                </c:pt>
                <c:pt idx="109">
                  <c:v>-1.7872340425532593E-3</c:v>
                </c:pt>
                <c:pt idx="110">
                  <c:v>-1.1063829787233959E-3</c:v>
                </c:pt>
                <c:pt idx="111">
                  <c:v>-1.3404255319149445E-3</c:v>
                </c:pt>
                <c:pt idx="112">
                  <c:v>-1.3510638297871845E-3</c:v>
                </c:pt>
                <c:pt idx="113">
                  <c:v>-1.3404255319149445E-3</c:v>
                </c:pt>
                <c:pt idx="114">
                  <c:v>-1.9255319148935891E-3</c:v>
                </c:pt>
                <c:pt idx="115">
                  <c:v>-1.4609929078013395E-3</c:v>
                </c:pt>
                <c:pt idx="116">
                  <c:v>-1.4822695035461219E-3</c:v>
                </c:pt>
                <c:pt idx="117">
                  <c:v>-1.6170212765958059E-3</c:v>
                </c:pt>
                <c:pt idx="118">
                  <c:v>-1.7234042553191135E-3</c:v>
                </c:pt>
                <c:pt idx="119">
                  <c:v>-2.2127659574468924E-3</c:v>
                </c:pt>
                <c:pt idx="120">
                  <c:v>-1.3085106382979218E-3</c:v>
                </c:pt>
                <c:pt idx="121">
                  <c:v>-1.5585106382979062E-3</c:v>
                </c:pt>
                <c:pt idx="122">
                  <c:v>-2.9574468085107001E-3</c:v>
                </c:pt>
                <c:pt idx="123">
                  <c:v>-1.8031914893616948E-3</c:v>
                </c:pt>
                <c:pt idx="124">
                  <c:v>-2.3351063829786861E-3</c:v>
                </c:pt>
                <c:pt idx="125">
                  <c:v>-1.0100000000000086E-2</c:v>
                </c:pt>
                <c:pt idx="126">
                  <c:v>-1.5000000000000568E-3</c:v>
                </c:pt>
                <c:pt idx="127">
                  <c:v>-1.3999999999999347E-3</c:v>
                </c:pt>
                <c:pt idx="128">
                  <c:v>-1.8000000000000683E-3</c:v>
                </c:pt>
                <c:pt idx="129">
                  <c:v>3.7000000000000808E-3</c:v>
                </c:pt>
                <c:pt idx="130">
                  <c:v>-1.1063829787233959E-3</c:v>
                </c:pt>
                <c:pt idx="131">
                  <c:v>-9.5744680851067457E-4</c:v>
                </c:pt>
                <c:pt idx="132">
                  <c:v>-2.3404255319148816E-3</c:v>
                </c:pt>
                <c:pt idx="133">
                  <c:v>-1.7234042553192143E-3</c:v>
                </c:pt>
                <c:pt idx="134">
                  <c:v>-7.8723404255317089E-4</c:v>
                </c:pt>
                <c:pt idx="135">
                  <c:v>-1.8191489361702817E-3</c:v>
                </c:pt>
                <c:pt idx="136">
                  <c:v>-1.0851063829787645E-3</c:v>
                </c:pt>
                <c:pt idx="137">
                  <c:v>-1.0851063829787645E-3</c:v>
                </c:pt>
                <c:pt idx="138">
                  <c:v>-1.5851063829787331E-3</c:v>
                </c:pt>
                <c:pt idx="139">
                  <c:v>-1.5319148936170793E-3</c:v>
                </c:pt>
                <c:pt idx="140">
                  <c:v>-2.0354609929078451E-3</c:v>
                </c:pt>
                <c:pt idx="141">
                  <c:v>-1.3191489361702629E-3</c:v>
                </c:pt>
                <c:pt idx="142">
                  <c:v>-1.2340425531915361E-3</c:v>
                </c:pt>
                <c:pt idx="143">
                  <c:v>-1.9574468085107126E-3</c:v>
                </c:pt>
                <c:pt idx="144">
                  <c:v>-1.5106382978722968E-3</c:v>
                </c:pt>
                <c:pt idx="145">
                  <c:v>-1.5638297872341018E-3</c:v>
                </c:pt>
                <c:pt idx="146">
                  <c:v>-1.4787234042552744E-3</c:v>
                </c:pt>
                <c:pt idx="147">
                  <c:v>-2.5159574468085807E-3</c:v>
                </c:pt>
                <c:pt idx="148">
                  <c:v>-2.053191489361679E-3</c:v>
                </c:pt>
                <c:pt idx="149">
                  <c:v>-1.9095744680851536E-3</c:v>
                </c:pt>
                <c:pt idx="150">
                  <c:v>-5.8999999999999279E-3</c:v>
                </c:pt>
                <c:pt idx="151">
                  <c:v>-1.1200000000000543E-3</c:v>
                </c:pt>
                <c:pt idx="152">
                  <c:v>2.5999999999999799E-3</c:v>
                </c:pt>
                <c:pt idx="153">
                  <c:v>-1.2000000000000454E-3</c:v>
                </c:pt>
                <c:pt idx="154">
                  <c:v>1.2000000000000454E-3</c:v>
                </c:pt>
                <c:pt idx="155">
                  <c:v>-9.5744680851067457E-4</c:v>
                </c:pt>
                <c:pt idx="156">
                  <c:v>-9.787234042553058E-4</c:v>
                </c:pt>
                <c:pt idx="157">
                  <c:v>-1.7446808510638455E-3</c:v>
                </c:pt>
                <c:pt idx="158">
                  <c:v>-2.2340425531914227E-3</c:v>
                </c:pt>
                <c:pt idx="159">
                  <c:v>-9.787234042553058E-4</c:v>
                </c:pt>
                <c:pt idx="160">
                  <c:v>-1.5106382978722968E-3</c:v>
                </c:pt>
                <c:pt idx="161">
                  <c:v>-1.0638297872339821E-3</c:v>
                </c:pt>
                <c:pt idx="162">
                  <c:v>-1.1382978723404184E-3</c:v>
                </c:pt>
                <c:pt idx="163">
                  <c:v>-1.5744680851063418E-3</c:v>
                </c:pt>
                <c:pt idx="164">
                  <c:v>-2.0000000000000252E-3</c:v>
                </c:pt>
                <c:pt idx="165">
                  <c:v>-1.4468085106383527E-3</c:v>
                </c:pt>
                <c:pt idx="166">
                  <c:v>-9.7872340425535632E-4</c:v>
                </c:pt>
                <c:pt idx="167">
                  <c:v>-1.4397163120567586E-3</c:v>
                </c:pt>
                <c:pt idx="168">
                  <c:v>-1.645390070921981E-3</c:v>
                </c:pt>
                <c:pt idx="169">
                  <c:v>-1.7163120567375194E-3</c:v>
                </c:pt>
                <c:pt idx="170">
                  <c:v>-1.5000000000000568E-3</c:v>
                </c:pt>
                <c:pt idx="171">
                  <c:v>-1.3313829787234572E-3</c:v>
                </c:pt>
                <c:pt idx="172">
                  <c:v>-2.7872340425531962E-3</c:v>
                </c:pt>
                <c:pt idx="173">
                  <c:v>-1.8776595744681311E-3</c:v>
                </c:pt>
                <c:pt idx="174">
                  <c:v>-2.6808510638297377E-3</c:v>
                </c:pt>
                <c:pt idx="175">
                  <c:v>2.0199999999999996E-2</c:v>
                </c:pt>
                <c:pt idx="176">
                  <c:v>-2.000000000000668E-4</c:v>
                </c:pt>
                <c:pt idx="177">
                  <c:v>-2.000000000000668E-4</c:v>
                </c:pt>
                <c:pt idx="178">
                  <c:v>-5.5999999999999158E-3</c:v>
                </c:pt>
                <c:pt idx="179">
                  <c:v>-9.9999999999997877E-4</c:v>
                </c:pt>
                <c:pt idx="180">
                  <c:v>-9.9999999999993714E-4</c:v>
                </c:pt>
                <c:pt idx="181">
                  <c:v>-1.6170212765957556E-3</c:v>
                </c:pt>
                <c:pt idx="182">
                  <c:v>-1.8723404255319355E-3</c:v>
                </c:pt>
                <c:pt idx="183">
                  <c:v>-3.021276595744745E-3</c:v>
                </c:pt>
                <c:pt idx="184">
                  <c:v>-9.1489361702126086E-4</c:v>
                </c:pt>
                <c:pt idx="185">
                  <c:v>-1.2127659574468544E-3</c:v>
                </c:pt>
                <c:pt idx="186">
                  <c:v>-1.1382978723404184E-3</c:v>
                </c:pt>
                <c:pt idx="187">
                  <c:v>-1.2021276595744633E-3</c:v>
                </c:pt>
                <c:pt idx="188">
                  <c:v>-1.9680851063830027E-3</c:v>
                </c:pt>
                <c:pt idx="189">
                  <c:v>-1.8085106382978904E-3</c:v>
                </c:pt>
                <c:pt idx="190">
                  <c:v>-1.0780141843970696E-3</c:v>
                </c:pt>
                <c:pt idx="191">
                  <c:v>-8.9361702127662963E-4</c:v>
                </c:pt>
                <c:pt idx="192">
                  <c:v>-1.3049645390070745E-3</c:v>
                </c:pt>
                <c:pt idx="193">
                  <c:v>-2.0425531914894392E-3</c:v>
                </c:pt>
                <c:pt idx="194">
                  <c:v>-1.7375886524823017E-3</c:v>
                </c:pt>
                <c:pt idx="195">
                  <c:v>-1.0106382978723283E-3</c:v>
                </c:pt>
                <c:pt idx="196">
                  <c:v>-1.2021276595744633E-3</c:v>
                </c:pt>
                <c:pt idx="197">
                  <c:v>-1.8351063829787173E-3</c:v>
                </c:pt>
                <c:pt idx="198">
                  <c:v>-2.2074468085105958E-3</c:v>
                </c:pt>
                <c:pt idx="199">
                  <c:v>-2.8563829787234371E-3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9-4D12-BA2E-CE8997FB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</c:numCache>
            </c:numRef>
          </c:xVal>
          <c:yVal>
            <c:numRef>
              <c:f>'X run charts (corrected)'!$B$2:$B$26</c:f>
              <c:numCache>
                <c:formatCode>General</c:formatCode>
                <c:ptCount val="25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5-415A-9F43-FD210CEB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</c:numCache>
            </c:numRef>
          </c:xVal>
          <c:yVal>
            <c:numRef>
              <c:f>'X run charts (corrected)'!$B$2:$B$51</c:f>
              <c:numCache>
                <c:formatCode>General</c:formatCode>
                <c:ptCount val="50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3-4238-991F-874B918F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</c:numCache>
            </c:numRef>
          </c:xVal>
          <c:yVal>
            <c:numRef>
              <c:f>'X run charts (corrected)'!$B$2:$B$76</c:f>
              <c:numCache>
                <c:formatCode>General</c:formatCode>
                <c:ptCount val="75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0-42BF-B52D-0630E725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</c:numCache>
            </c:numRef>
          </c:xVal>
          <c:yVal>
            <c:numRef>
              <c:f>'X run charts'!$B$2:$B$51</c:f>
              <c:numCache>
                <c:formatCode>General</c:formatCode>
                <c:ptCount val="50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1-467E-B2E6-B23CBFA9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xVal>
          <c:yVal>
            <c:numRef>
              <c:f>'X run charts (corrected)'!$B$2:$B$101</c:f>
              <c:numCache>
                <c:formatCode>General</c:formatCode>
                <c:ptCount val="100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3D6-A2AF-11EBC58B4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</c:numCache>
            </c:numRef>
          </c:xVal>
          <c:yVal>
            <c:numRef>
              <c:f>'X run charts (corrected)'!$B$2:$B$126</c:f>
              <c:numCache>
                <c:formatCode>General</c:formatCode>
                <c:ptCount val="125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  <c:pt idx="100">
                  <c:v>4.357095712173404E-2</c:v>
                </c:pt>
                <c:pt idx="101">
                  <c:v>1.5709571217342247E-3</c:v>
                </c:pt>
                <c:pt idx="102">
                  <c:v>-2.0429042878266017E-2</c:v>
                </c:pt>
                <c:pt idx="103">
                  <c:v>-1.6429042878266457E-2</c:v>
                </c:pt>
                <c:pt idx="104">
                  <c:v>-3.6429042878266031E-2</c:v>
                </c:pt>
                <c:pt idx="105">
                  <c:v>2.5827359290292354E-2</c:v>
                </c:pt>
                <c:pt idx="106">
                  <c:v>-8.1726407097065662E-3</c:v>
                </c:pt>
                <c:pt idx="107">
                  <c:v>-4.417264070970793E-2</c:v>
                </c:pt>
                <c:pt idx="108">
                  <c:v>-4.3172640709710261E-2</c:v>
                </c:pt>
                <c:pt idx="109">
                  <c:v>-3.6172640709712364E-2</c:v>
                </c:pt>
                <c:pt idx="110">
                  <c:v>2.6720626909809614E-2</c:v>
                </c:pt>
                <c:pt idx="111">
                  <c:v>4.7206269098040432E-3</c:v>
                </c:pt>
                <c:pt idx="112">
                  <c:v>3.7206269098134792E-3</c:v>
                </c:pt>
                <c:pt idx="113">
                  <c:v>4.7206269098040432E-3</c:v>
                </c:pt>
                <c:pt idx="114">
                  <c:v>-5.0279373090188567E-2</c:v>
                </c:pt>
                <c:pt idx="115">
                  <c:v>7.6138945293379445E-3</c:v>
                </c:pt>
                <c:pt idx="116">
                  <c:v>4.61389452932362E-3</c:v>
                </c:pt>
                <c:pt idx="117">
                  <c:v>-1.4386105470681837E-2</c:v>
                </c:pt>
                <c:pt idx="118">
                  <c:v>-2.9386105470668195E-2</c:v>
                </c:pt>
                <c:pt idx="119">
                  <c:v>-9.838610547068502E-2</c:v>
                </c:pt>
                <c:pt idx="120">
                  <c:v>5.0507162148835494E-2</c:v>
                </c:pt>
                <c:pt idx="121">
                  <c:v>3.5071621488384497E-3</c:v>
                </c:pt>
                <c:pt idx="122">
                  <c:v>-0.25949283785116678</c:v>
                </c:pt>
                <c:pt idx="123">
                  <c:v>-4.249283785115382E-2</c:v>
                </c:pt>
                <c:pt idx="124">
                  <c:v>-0.14249283785114814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5-4CC9-8426-8A722408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</c:numCache>
            </c:numRef>
          </c:xVal>
          <c:yVal>
            <c:numRef>
              <c:f>'X run charts (corrected)'!$B$2:$B$151</c:f>
              <c:numCache>
                <c:formatCode>General</c:formatCode>
                <c:ptCount val="150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  <c:pt idx="100">
                  <c:v>4.357095712173404E-2</c:v>
                </c:pt>
                <c:pt idx="101">
                  <c:v>1.5709571217342247E-3</c:v>
                </c:pt>
                <c:pt idx="102">
                  <c:v>-2.0429042878266017E-2</c:v>
                </c:pt>
                <c:pt idx="103">
                  <c:v>-1.6429042878266457E-2</c:v>
                </c:pt>
                <c:pt idx="104">
                  <c:v>-3.6429042878266031E-2</c:v>
                </c:pt>
                <c:pt idx="105">
                  <c:v>2.5827359290292354E-2</c:v>
                </c:pt>
                <c:pt idx="106">
                  <c:v>-8.1726407097065662E-3</c:v>
                </c:pt>
                <c:pt idx="107">
                  <c:v>-4.417264070970793E-2</c:v>
                </c:pt>
                <c:pt idx="108">
                  <c:v>-4.3172640709710261E-2</c:v>
                </c:pt>
                <c:pt idx="109">
                  <c:v>-3.6172640709712364E-2</c:v>
                </c:pt>
                <c:pt idx="110">
                  <c:v>2.6720626909809614E-2</c:v>
                </c:pt>
                <c:pt idx="111">
                  <c:v>4.7206269098040432E-3</c:v>
                </c:pt>
                <c:pt idx="112">
                  <c:v>3.7206269098134792E-3</c:v>
                </c:pt>
                <c:pt idx="113">
                  <c:v>4.7206269098040432E-3</c:v>
                </c:pt>
                <c:pt idx="114">
                  <c:v>-5.0279373090188567E-2</c:v>
                </c:pt>
                <c:pt idx="115">
                  <c:v>7.6138945293379445E-3</c:v>
                </c:pt>
                <c:pt idx="116">
                  <c:v>4.61389452932362E-3</c:v>
                </c:pt>
                <c:pt idx="117">
                  <c:v>-1.4386105470681837E-2</c:v>
                </c:pt>
                <c:pt idx="118">
                  <c:v>-2.9386105470668195E-2</c:v>
                </c:pt>
                <c:pt idx="119">
                  <c:v>-9.838610547068502E-2</c:v>
                </c:pt>
                <c:pt idx="120">
                  <c:v>5.0507162148835494E-2</c:v>
                </c:pt>
                <c:pt idx="121">
                  <c:v>3.5071621488384497E-3</c:v>
                </c:pt>
                <c:pt idx="122">
                  <c:v>-0.25949283785116678</c:v>
                </c:pt>
                <c:pt idx="123">
                  <c:v>-4.249283785115382E-2</c:v>
                </c:pt>
                <c:pt idx="124">
                  <c:v>-0.14249283785114814</c:v>
                </c:pt>
                <c:pt idx="125">
                  <c:v>-0.11535935600460157</c:v>
                </c:pt>
                <c:pt idx="126">
                  <c:v>-2.9359356004601263E-2</c:v>
                </c:pt>
                <c:pt idx="127">
                  <c:v>-2.8359356004600041E-2</c:v>
                </c:pt>
                <c:pt idx="128">
                  <c:v>-3.2359356004601381E-2</c:v>
                </c:pt>
                <c:pt idx="129">
                  <c:v>2.2640643995400115E-2</c:v>
                </c:pt>
                <c:pt idx="130">
                  <c:v>-4.9102842122500379E-4</c:v>
                </c:pt>
                <c:pt idx="131">
                  <c:v>6.508971578772893E-3</c:v>
                </c:pt>
                <c:pt idx="132">
                  <c:v>-5.8491028421224833E-2</c:v>
                </c:pt>
                <c:pt idx="133">
                  <c:v>-2.9491028421228471E-2</c:v>
                </c:pt>
                <c:pt idx="134">
                  <c:v>1.4508971578775565E-2</c:v>
                </c:pt>
                <c:pt idx="135">
                  <c:v>-3.5820450139647048E-2</c:v>
                </c:pt>
                <c:pt idx="136">
                  <c:v>3.3179549860355567E-2</c:v>
                </c:pt>
                <c:pt idx="137">
                  <c:v>3.3179549860355567E-2</c:v>
                </c:pt>
                <c:pt idx="138">
                  <c:v>-1.3820450139641477E-2</c:v>
                </c:pt>
                <c:pt idx="139">
                  <c:v>-8.8204501396460244E-3</c:v>
                </c:pt>
                <c:pt idx="140">
                  <c:v>-6.8149871858061845E-2</c:v>
                </c:pt>
                <c:pt idx="141">
                  <c:v>3.2850128141937246E-2</c:v>
                </c:pt>
                <c:pt idx="142">
                  <c:v>4.4850128141937701E-2</c:v>
                </c:pt>
                <c:pt idx="143">
                  <c:v>-5.7149871858066165E-2</c:v>
                </c:pt>
                <c:pt idx="144">
                  <c:v>5.8501281419504336E-3</c:v>
                </c:pt>
                <c:pt idx="145">
                  <c:v>8.5207064235179875E-3</c:v>
                </c:pt>
                <c:pt idx="146">
                  <c:v>2.4520706423537542E-2</c:v>
                </c:pt>
                <c:pt idx="147">
                  <c:v>-0.17047929357648406</c:v>
                </c:pt>
                <c:pt idx="148">
                  <c:v>-8.3479293576466551E-2</c:v>
                </c:pt>
                <c:pt idx="149">
                  <c:v>-5.6479293576479739E-2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2-4A1D-A55A-E2D5B70E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</c:numCache>
            </c:numRef>
          </c:xVal>
          <c:yVal>
            <c:numRef>
              <c:f>'X run charts (corrected)'!$B$2:$B$176</c:f>
              <c:numCache>
                <c:formatCode>General</c:formatCode>
                <c:ptCount val="175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  <c:pt idx="100">
                  <c:v>4.357095712173404E-2</c:v>
                </c:pt>
                <c:pt idx="101">
                  <c:v>1.5709571217342247E-3</c:v>
                </c:pt>
                <c:pt idx="102">
                  <c:v>-2.0429042878266017E-2</c:v>
                </c:pt>
                <c:pt idx="103">
                  <c:v>-1.6429042878266457E-2</c:v>
                </c:pt>
                <c:pt idx="104">
                  <c:v>-3.6429042878266031E-2</c:v>
                </c:pt>
                <c:pt idx="105">
                  <c:v>2.5827359290292354E-2</c:v>
                </c:pt>
                <c:pt idx="106">
                  <c:v>-8.1726407097065662E-3</c:v>
                </c:pt>
                <c:pt idx="107">
                  <c:v>-4.417264070970793E-2</c:v>
                </c:pt>
                <c:pt idx="108">
                  <c:v>-4.3172640709710261E-2</c:v>
                </c:pt>
                <c:pt idx="109">
                  <c:v>-3.6172640709712364E-2</c:v>
                </c:pt>
                <c:pt idx="110">
                  <c:v>2.6720626909809614E-2</c:v>
                </c:pt>
                <c:pt idx="111">
                  <c:v>4.7206269098040432E-3</c:v>
                </c:pt>
                <c:pt idx="112">
                  <c:v>3.7206269098134792E-3</c:v>
                </c:pt>
                <c:pt idx="113">
                  <c:v>4.7206269098040432E-3</c:v>
                </c:pt>
                <c:pt idx="114">
                  <c:v>-5.0279373090188567E-2</c:v>
                </c:pt>
                <c:pt idx="115">
                  <c:v>7.6138945293379445E-3</c:v>
                </c:pt>
                <c:pt idx="116">
                  <c:v>4.61389452932362E-3</c:v>
                </c:pt>
                <c:pt idx="117">
                  <c:v>-1.4386105470681837E-2</c:v>
                </c:pt>
                <c:pt idx="118">
                  <c:v>-2.9386105470668195E-2</c:v>
                </c:pt>
                <c:pt idx="119">
                  <c:v>-9.838610547068502E-2</c:v>
                </c:pt>
                <c:pt idx="120">
                  <c:v>5.0507162148835494E-2</c:v>
                </c:pt>
                <c:pt idx="121">
                  <c:v>3.5071621488384497E-3</c:v>
                </c:pt>
                <c:pt idx="122">
                  <c:v>-0.25949283785116678</c:v>
                </c:pt>
                <c:pt idx="123">
                  <c:v>-4.249283785115382E-2</c:v>
                </c:pt>
                <c:pt idx="124">
                  <c:v>-0.14249283785114814</c:v>
                </c:pt>
                <c:pt idx="125">
                  <c:v>-0.11535935600460157</c:v>
                </c:pt>
                <c:pt idx="126">
                  <c:v>-2.9359356004601263E-2</c:v>
                </c:pt>
                <c:pt idx="127">
                  <c:v>-2.8359356004600041E-2</c:v>
                </c:pt>
                <c:pt idx="128">
                  <c:v>-3.2359356004601381E-2</c:v>
                </c:pt>
                <c:pt idx="129">
                  <c:v>2.2640643995400115E-2</c:v>
                </c:pt>
                <c:pt idx="130">
                  <c:v>-4.9102842122500379E-4</c:v>
                </c:pt>
                <c:pt idx="131">
                  <c:v>6.508971578772893E-3</c:v>
                </c:pt>
                <c:pt idx="132">
                  <c:v>-5.8491028421224833E-2</c:v>
                </c:pt>
                <c:pt idx="133">
                  <c:v>-2.9491028421228471E-2</c:v>
                </c:pt>
                <c:pt idx="134">
                  <c:v>1.4508971578775565E-2</c:v>
                </c:pt>
                <c:pt idx="135">
                  <c:v>-3.5820450139647048E-2</c:v>
                </c:pt>
                <c:pt idx="136">
                  <c:v>3.3179549860355567E-2</c:v>
                </c:pt>
                <c:pt idx="137">
                  <c:v>3.3179549860355567E-2</c:v>
                </c:pt>
                <c:pt idx="138">
                  <c:v>-1.3820450139641477E-2</c:v>
                </c:pt>
                <c:pt idx="139">
                  <c:v>-8.8204501396460244E-3</c:v>
                </c:pt>
                <c:pt idx="140">
                  <c:v>-6.8149871858061845E-2</c:v>
                </c:pt>
                <c:pt idx="141">
                  <c:v>3.2850128141937246E-2</c:v>
                </c:pt>
                <c:pt idx="142">
                  <c:v>4.4850128141937701E-2</c:v>
                </c:pt>
                <c:pt idx="143">
                  <c:v>-5.7149871858066165E-2</c:v>
                </c:pt>
                <c:pt idx="144">
                  <c:v>5.8501281419504336E-3</c:v>
                </c:pt>
                <c:pt idx="145">
                  <c:v>8.5207064235179875E-3</c:v>
                </c:pt>
                <c:pt idx="146">
                  <c:v>2.4520706423537542E-2</c:v>
                </c:pt>
                <c:pt idx="147">
                  <c:v>-0.17047929357648406</c:v>
                </c:pt>
                <c:pt idx="148">
                  <c:v>-8.3479293576466551E-2</c:v>
                </c:pt>
                <c:pt idx="149">
                  <c:v>-5.6479293576479739E-2</c:v>
                </c:pt>
                <c:pt idx="150">
                  <c:v>-7.2854652397380953E-2</c:v>
                </c:pt>
                <c:pt idx="151">
                  <c:v>-2.5054652397382228E-2</c:v>
                </c:pt>
                <c:pt idx="152">
                  <c:v>1.2145347602618116E-2</c:v>
                </c:pt>
                <c:pt idx="153">
                  <c:v>-2.585465239738214E-2</c:v>
                </c:pt>
                <c:pt idx="154">
                  <c:v>-1.8546523973812304E-3</c:v>
                </c:pt>
                <c:pt idx="155">
                  <c:v>8.0675651622879874E-3</c:v>
                </c:pt>
                <c:pt idx="156">
                  <c:v>7.0675651622903179E-3</c:v>
                </c:pt>
                <c:pt idx="157">
                  <c:v>-2.8932434837711046E-2</c:v>
                </c:pt>
                <c:pt idx="158">
                  <c:v>-5.1932434837707181E-2</c:v>
                </c:pt>
                <c:pt idx="159">
                  <c:v>7.0675651622903179E-3</c:v>
                </c:pt>
                <c:pt idx="160">
                  <c:v>-3.9231314510966286E-3</c:v>
                </c:pt>
                <c:pt idx="161">
                  <c:v>3.8076868548904963E-2</c:v>
                </c:pt>
                <c:pt idx="162">
                  <c:v>3.1076868548899961E-2</c:v>
                </c:pt>
                <c:pt idx="163">
                  <c:v>-9.923131451096856E-3</c:v>
                </c:pt>
                <c:pt idx="164">
                  <c:v>-4.9923131451103109E-2</c:v>
                </c:pt>
                <c:pt idx="165">
                  <c:v>1.9086171935501106E-2</c:v>
                </c:pt>
                <c:pt idx="166">
                  <c:v>8.5086171935503607E-2</c:v>
                </c:pt>
                <c:pt idx="167">
                  <c:v>2.0086171935505881E-2</c:v>
                </c:pt>
                <c:pt idx="168">
                  <c:v>-8.913828064490481E-3</c:v>
                </c:pt>
                <c:pt idx="169">
                  <c:v>-1.8913828064481386E-2</c:v>
                </c:pt>
                <c:pt idx="170">
                  <c:v>2.6095475322107764E-2</c:v>
                </c:pt>
                <c:pt idx="171">
                  <c:v>5.7795475322108492E-2</c:v>
                </c:pt>
                <c:pt idx="172">
                  <c:v>-0.21590452467788246</c:v>
                </c:pt>
                <c:pt idx="173">
                  <c:v>-4.490452467789019E-2</c:v>
                </c:pt>
                <c:pt idx="174">
                  <c:v>-0.19590452467787223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D-4B73-8CCC-A8299B49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</c:numCache>
            </c:numRef>
          </c:xVal>
          <c:yVal>
            <c:numRef>
              <c:f>'X run charts (corrected)'!$B$2:$B$201</c:f>
              <c:numCache>
                <c:formatCode>General</c:formatCode>
                <c:ptCount val="200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  <c:pt idx="100">
                  <c:v>4.357095712173404E-2</c:v>
                </c:pt>
                <c:pt idx="101">
                  <c:v>1.5709571217342247E-3</c:v>
                </c:pt>
                <c:pt idx="102">
                  <c:v>-2.0429042878266017E-2</c:v>
                </c:pt>
                <c:pt idx="103">
                  <c:v>-1.6429042878266457E-2</c:v>
                </c:pt>
                <c:pt idx="104">
                  <c:v>-3.6429042878266031E-2</c:v>
                </c:pt>
                <c:pt idx="105">
                  <c:v>2.5827359290292354E-2</c:v>
                </c:pt>
                <c:pt idx="106">
                  <c:v>-8.1726407097065662E-3</c:v>
                </c:pt>
                <c:pt idx="107">
                  <c:v>-4.417264070970793E-2</c:v>
                </c:pt>
                <c:pt idx="108">
                  <c:v>-4.3172640709710261E-2</c:v>
                </c:pt>
                <c:pt idx="109">
                  <c:v>-3.6172640709712364E-2</c:v>
                </c:pt>
                <c:pt idx="110">
                  <c:v>2.6720626909809614E-2</c:v>
                </c:pt>
                <c:pt idx="111">
                  <c:v>4.7206269098040432E-3</c:v>
                </c:pt>
                <c:pt idx="112">
                  <c:v>3.7206269098134792E-3</c:v>
                </c:pt>
                <c:pt idx="113">
                  <c:v>4.7206269098040432E-3</c:v>
                </c:pt>
                <c:pt idx="114">
                  <c:v>-5.0279373090188567E-2</c:v>
                </c:pt>
                <c:pt idx="115">
                  <c:v>7.6138945293379445E-3</c:v>
                </c:pt>
                <c:pt idx="116">
                  <c:v>4.61389452932362E-3</c:v>
                </c:pt>
                <c:pt idx="117">
                  <c:v>-1.4386105470681837E-2</c:v>
                </c:pt>
                <c:pt idx="118">
                  <c:v>-2.9386105470668195E-2</c:v>
                </c:pt>
                <c:pt idx="119">
                  <c:v>-9.838610547068502E-2</c:v>
                </c:pt>
                <c:pt idx="120">
                  <c:v>5.0507162148835494E-2</c:v>
                </c:pt>
                <c:pt idx="121">
                  <c:v>3.5071621488384497E-3</c:v>
                </c:pt>
                <c:pt idx="122">
                  <c:v>-0.25949283785116678</c:v>
                </c:pt>
                <c:pt idx="123">
                  <c:v>-4.249283785115382E-2</c:v>
                </c:pt>
                <c:pt idx="124">
                  <c:v>-0.14249283785114814</c:v>
                </c:pt>
                <c:pt idx="125">
                  <c:v>-0.11535935600460157</c:v>
                </c:pt>
                <c:pt idx="126">
                  <c:v>-2.9359356004601263E-2</c:v>
                </c:pt>
                <c:pt idx="127">
                  <c:v>-2.8359356004600041E-2</c:v>
                </c:pt>
                <c:pt idx="128">
                  <c:v>-3.2359356004601381E-2</c:v>
                </c:pt>
                <c:pt idx="129">
                  <c:v>2.2640643995400115E-2</c:v>
                </c:pt>
                <c:pt idx="130">
                  <c:v>-4.9102842122500379E-4</c:v>
                </c:pt>
                <c:pt idx="131">
                  <c:v>6.508971578772893E-3</c:v>
                </c:pt>
                <c:pt idx="132">
                  <c:v>-5.8491028421224833E-2</c:v>
                </c:pt>
                <c:pt idx="133">
                  <c:v>-2.9491028421228471E-2</c:v>
                </c:pt>
                <c:pt idx="134">
                  <c:v>1.4508971578775565E-2</c:v>
                </c:pt>
                <c:pt idx="135">
                  <c:v>-3.5820450139647048E-2</c:v>
                </c:pt>
                <c:pt idx="136">
                  <c:v>3.3179549860355567E-2</c:v>
                </c:pt>
                <c:pt idx="137">
                  <c:v>3.3179549860355567E-2</c:v>
                </c:pt>
                <c:pt idx="138">
                  <c:v>-1.3820450139641477E-2</c:v>
                </c:pt>
                <c:pt idx="139">
                  <c:v>-8.8204501396460244E-3</c:v>
                </c:pt>
                <c:pt idx="140">
                  <c:v>-6.8149871858061845E-2</c:v>
                </c:pt>
                <c:pt idx="141">
                  <c:v>3.2850128141937246E-2</c:v>
                </c:pt>
                <c:pt idx="142">
                  <c:v>4.4850128141937701E-2</c:v>
                </c:pt>
                <c:pt idx="143">
                  <c:v>-5.7149871858066165E-2</c:v>
                </c:pt>
                <c:pt idx="144">
                  <c:v>5.8501281419504336E-3</c:v>
                </c:pt>
                <c:pt idx="145">
                  <c:v>8.5207064235179875E-3</c:v>
                </c:pt>
                <c:pt idx="146">
                  <c:v>2.4520706423537542E-2</c:v>
                </c:pt>
                <c:pt idx="147">
                  <c:v>-0.17047929357648406</c:v>
                </c:pt>
                <c:pt idx="148">
                  <c:v>-8.3479293576466551E-2</c:v>
                </c:pt>
                <c:pt idx="149">
                  <c:v>-5.6479293576479739E-2</c:v>
                </c:pt>
                <c:pt idx="150">
                  <c:v>-7.2854652397380953E-2</c:v>
                </c:pt>
                <c:pt idx="151">
                  <c:v>-2.5054652397382228E-2</c:v>
                </c:pt>
                <c:pt idx="152">
                  <c:v>1.2145347602618116E-2</c:v>
                </c:pt>
                <c:pt idx="153">
                  <c:v>-2.585465239738214E-2</c:v>
                </c:pt>
                <c:pt idx="154">
                  <c:v>-1.8546523973812304E-3</c:v>
                </c:pt>
                <c:pt idx="155">
                  <c:v>8.0675651622879874E-3</c:v>
                </c:pt>
                <c:pt idx="156">
                  <c:v>7.0675651622903179E-3</c:v>
                </c:pt>
                <c:pt idx="157">
                  <c:v>-2.8932434837711046E-2</c:v>
                </c:pt>
                <c:pt idx="158">
                  <c:v>-5.1932434837707181E-2</c:v>
                </c:pt>
                <c:pt idx="159">
                  <c:v>7.0675651622903179E-3</c:v>
                </c:pt>
                <c:pt idx="160">
                  <c:v>-3.9231314510966286E-3</c:v>
                </c:pt>
                <c:pt idx="161">
                  <c:v>3.8076868548904963E-2</c:v>
                </c:pt>
                <c:pt idx="162">
                  <c:v>3.1076868548899961E-2</c:v>
                </c:pt>
                <c:pt idx="163">
                  <c:v>-9.923131451096856E-3</c:v>
                </c:pt>
                <c:pt idx="164">
                  <c:v>-4.9923131451103109E-2</c:v>
                </c:pt>
                <c:pt idx="165">
                  <c:v>1.9086171935501106E-2</c:v>
                </c:pt>
                <c:pt idx="166">
                  <c:v>8.5086171935503607E-2</c:v>
                </c:pt>
                <c:pt idx="167">
                  <c:v>2.0086171935505881E-2</c:v>
                </c:pt>
                <c:pt idx="168">
                  <c:v>-8.913828064490481E-3</c:v>
                </c:pt>
                <c:pt idx="169">
                  <c:v>-1.8913828064481386E-2</c:v>
                </c:pt>
                <c:pt idx="170">
                  <c:v>2.6095475322107764E-2</c:v>
                </c:pt>
                <c:pt idx="171">
                  <c:v>5.7795475322108492E-2</c:v>
                </c:pt>
                <c:pt idx="172">
                  <c:v>-0.21590452467788246</c:v>
                </c:pt>
                <c:pt idx="173">
                  <c:v>-4.490452467789019E-2</c:v>
                </c:pt>
                <c:pt idx="174">
                  <c:v>-0.19590452467787223</c:v>
                </c:pt>
                <c:pt idx="175">
                  <c:v>0.18773746993592827</c:v>
                </c:pt>
                <c:pt idx="176">
                  <c:v>-1.6262530064072366E-2</c:v>
                </c:pt>
                <c:pt idx="177">
                  <c:v>-1.6262530064072366E-2</c:v>
                </c:pt>
                <c:pt idx="178">
                  <c:v>-7.0262530064070863E-2</c:v>
                </c:pt>
                <c:pt idx="179">
                  <c:v>-2.4262530064071485E-2</c:v>
                </c:pt>
                <c:pt idx="180">
                  <c:v>6.0903898472183804E-3</c:v>
                </c:pt>
                <c:pt idx="181">
                  <c:v>-2.2909610152785087E-2</c:v>
                </c:pt>
                <c:pt idx="182">
                  <c:v>-3.4909610152785542E-2</c:v>
                </c:pt>
                <c:pt idx="183">
                  <c:v>-8.8909610152787588E-2</c:v>
                </c:pt>
                <c:pt idx="184">
                  <c:v>1.0090389847216163E-2</c:v>
                </c:pt>
                <c:pt idx="185">
                  <c:v>2.4646801626413667E-2</c:v>
                </c:pt>
                <c:pt idx="186">
                  <c:v>3.1646801626418669E-2</c:v>
                </c:pt>
                <c:pt idx="187">
                  <c:v>2.5646801626418442E-2</c:v>
                </c:pt>
                <c:pt idx="188">
                  <c:v>-4.6353198373584287E-2</c:v>
                </c:pt>
                <c:pt idx="189">
                  <c:v>-3.1353198373583718E-2</c:v>
                </c:pt>
                <c:pt idx="190">
                  <c:v>7.2203213405633765E-2</c:v>
                </c:pt>
                <c:pt idx="191">
                  <c:v>9.8203213405615802E-2</c:v>
                </c:pt>
                <c:pt idx="192">
                  <c:v>4.0203213405623078E-2</c:v>
                </c:pt>
                <c:pt idx="193">
                  <c:v>-6.3796786594390337E-2</c:v>
                </c:pt>
                <c:pt idx="194">
                  <c:v>-2.079678659438397E-2</c:v>
                </c:pt>
                <c:pt idx="195">
                  <c:v>0.11975962518482541</c:v>
                </c:pt>
                <c:pt idx="196">
                  <c:v>8.3759625184824049E-2</c:v>
                </c:pt>
                <c:pt idx="197">
                  <c:v>-3.5240374815175723E-2</c:v>
                </c:pt>
                <c:pt idx="198">
                  <c:v>-0.1052403748151689</c:v>
                </c:pt>
                <c:pt idx="199">
                  <c:v>-0.227240374815183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C-4923-8271-B209063D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</c:numCache>
            </c:numRef>
          </c:xVal>
          <c:yVal>
            <c:numRef>
              <c:f>'X run charts (corrected)'!$C$2:$C$26</c:f>
              <c:numCache>
                <c:formatCode>0.000%</c:formatCode>
                <c:ptCount val="25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0-4FA5-B604-DFF960C2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</c:numCache>
            </c:numRef>
          </c:xVal>
          <c:yVal>
            <c:numRef>
              <c:f>'X run charts (corrected)'!$C$2:$C$51</c:f>
              <c:numCache>
                <c:formatCode>0.000%</c:formatCode>
                <c:ptCount val="50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9-4CF5-962C-08FCC2BF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</c:numCache>
            </c:numRef>
          </c:xVal>
          <c:yVal>
            <c:numRef>
              <c:f>'X run charts (corrected)'!$C$2:$C$76</c:f>
              <c:numCache>
                <c:formatCode>0.000%</c:formatCode>
                <c:ptCount val="75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B-4DD5-A979-710ED4EFE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xVal>
          <c:yVal>
            <c:numRef>
              <c:f>'X run charts (corrected)'!$C$2:$C$101</c:f>
              <c:numCache>
                <c:formatCode>0.000%</c:formatCode>
                <c:ptCount val="100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1-4398-8063-455B92E7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</c:numCache>
            </c:numRef>
          </c:xVal>
          <c:yVal>
            <c:numRef>
              <c:f>'X run charts (corrected)'!$C$2:$C$126</c:f>
              <c:numCache>
                <c:formatCode>0.000%</c:formatCode>
                <c:ptCount val="125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  <c:pt idx="100">
                  <c:v>5.4570387382947196E-3</c:v>
                </c:pt>
                <c:pt idx="101">
                  <c:v>1.2570387382947377E-3</c:v>
                </c:pt>
                <c:pt idx="102">
                  <c:v>-9.4296126170528654E-4</c:v>
                </c:pt>
                <c:pt idx="103">
                  <c:v>-5.4296126170533059E-4</c:v>
                </c:pt>
                <c:pt idx="104">
                  <c:v>-2.5429612617052879E-3</c:v>
                </c:pt>
                <c:pt idx="105">
                  <c:v>-5.2220647840353889E-4</c:v>
                </c:pt>
                <c:pt idx="106">
                  <c:v>-1.2456107337226647E-3</c:v>
                </c:pt>
                <c:pt idx="107">
                  <c:v>-2.0115681805312046E-3</c:v>
                </c:pt>
                <c:pt idx="108">
                  <c:v>-1.9902915847865733E-3</c:v>
                </c:pt>
                <c:pt idx="109">
                  <c:v>-1.8413554145738521E-3</c:v>
                </c:pt>
                <c:pt idx="110">
                  <c:v>-4.1251854492831109E-4</c:v>
                </c:pt>
                <c:pt idx="111">
                  <c:v>-6.4656109811985971E-4</c:v>
                </c:pt>
                <c:pt idx="112">
                  <c:v>-6.571993959920997E-4</c:v>
                </c:pt>
                <c:pt idx="113">
                  <c:v>-6.4656109811985971E-4</c:v>
                </c:pt>
                <c:pt idx="114">
                  <c:v>-1.2316674810985044E-3</c:v>
                </c:pt>
                <c:pt idx="115">
                  <c:v>-1.9142668190577075E-5</c:v>
                </c:pt>
                <c:pt idx="116">
                  <c:v>-4.0419263935359551E-5</c:v>
                </c:pt>
                <c:pt idx="117">
                  <c:v>-1.7517103698504351E-4</c:v>
                </c:pt>
                <c:pt idx="118">
                  <c:v>-2.8155401570835112E-4</c:v>
                </c:pt>
                <c:pt idx="119">
                  <c:v>-7.7091571783613E-4</c:v>
                </c:pt>
                <c:pt idx="120">
                  <c:v>8.8132540712851826E-4</c:v>
                </c:pt>
                <c:pt idx="121">
                  <c:v>6.3132540712853387E-4</c:v>
                </c:pt>
                <c:pt idx="122">
                  <c:v>-7.6761076308426001E-4</c:v>
                </c:pt>
                <c:pt idx="123">
                  <c:v>3.8664455606474525E-4</c:v>
                </c:pt>
                <c:pt idx="124">
                  <c:v>-1.45270337552246E-4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5-4CBF-ADAA-76A62FE7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</c:numCache>
            </c:numRef>
          </c:xVal>
          <c:yVal>
            <c:numRef>
              <c:f>'X run charts'!$B$2:$B$76</c:f>
              <c:numCache>
                <c:formatCode>General</c:formatCode>
                <c:ptCount val="75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5CA-9993-CC8E234A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</c:numCache>
            </c:numRef>
          </c:xVal>
          <c:yVal>
            <c:numRef>
              <c:f>'X run charts (corrected)'!$C$2:$C$151</c:f>
              <c:numCache>
                <c:formatCode>0.000%</c:formatCode>
                <c:ptCount val="150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  <c:pt idx="100">
                  <c:v>5.4570387382947196E-3</c:v>
                </c:pt>
                <c:pt idx="101">
                  <c:v>1.2570387382947377E-3</c:v>
                </c:pt>
                <c:pt idx="102">
                  <c:v>-9.4296126170528654E-4</c:v>
                </c:pt>
                <c:pt idx="103">
                  <c:v>-5.4296126170533059E-4</c:v>
                </c:pt>
                <c:pt idx="104">
                  <c:v>-2.5429612617052879E-3</c:v>
                </c:pt>
                <c:pt idx="105">
                  <c:v>-5.2220647840353889E-4</c:v>
                </c:pt>
                <c:pt idx="106">
                  <c:v>-1.2456107337226647E-3</c:v>
                </c:pt>
                <c:pt idx="107">
                  <c:v>-2.0115681805312046E-3</c:v>
                </c:pt>
                <c:pt idx="108">
                  <c:v>-1.9902915847865733E-3</c:v>
                </c:pt>
                <c:pt idx="109">
                  <c:v>-1.8413554145738521E-3</c:v>
                </c:pt>
                <c:pt idx="110">
                  <c:v>-4.1251854492831109E-4</c:v>
                </c:pt>
                <c:pt idx="111">
                  <c:v>-6.4656109811985971E-4</c:v>
                </c:pt>
                <c:pt idx="112">
                  <c:v>-6.571993959920997E-4</c:v>
                </c:pt>
                <c:pt idx="113">
                  <c:v>-6.4656109811985971E-4</c:v>
                </c:pt>
                <c:pt idx="114">
                  <c:v>-1.2316674810985044E-3</c:v>
                </c:pt>
                <c:pt idx="115">
                  <c:v>-1.9142668190577075E-5</c:v>
                </c:pt>
                <c:pt idx="116">
                  <c:v>-4.0419263935359551E-5</c:v>
                </c:pt>
                <c:pt idx="117">
                  <c:v>-1.7517103698504351E-4</c:v>
                </c:pt>
                <c:pt idx="118">
                  <c:v>-2.8155401570835112E-4</c:v>
                </c:pt>
                <c:pt idx="119">
                  <c:v>-7.7091571783613E-4</c:v>
                </c:pt>
                <c:pt idx="120">
                  <c:v>8.8132540712851826E-4</c:v>
                </c:pt>
                <c:pt idx="121">
                  <c:v>6.3132540712853387E-4</c:v>
                </c:pt>
                <c:pt idx="122">
                  <c:v>-7.6761076308426001E-4</c:v>
                </c:pt>
                <c:pt idx="123">
                  <c:v>3.8664455606474525E-4</c:v>
                </c:pt>
                <c:pt idx="124">
                  <c:v>-1.45270337552246E-4</c:v>
                </c:pt>
                <c:pt idx="125">
                  <c:v>-1.0341371830677485E-2</c:v>
                </c:pt>
                <c:pt idx="126">
                  <c:v>-1.7413718306774563E-3</c:v>
                </c:pt>
                <c:pt idx="127">
                  <c:v>-1.6413718306773342E-3</c:v>
                </c:pt>
                <c:pt idx="128">
                  <c:v>-2.0413718306774675E-3</c:v>
                </c:pt>
                <c:pt idx="129">
                  <c:v>3.4586281693226814E-3</c:v>
                </c:pt>
                <c:pt idx="130">
                  <c:v>-8.6125710414123907E-4</c:v>
                </c:pt>
                <c:pt idx="131">
                  <c:v>-7.1232093392851776E-4</c:v>
                </c:pt>
                <c:pt idx="132">
                  <c:v>-2.0952996573327248E-3</c:v>
                </c:pt>
                <c:pt idx="133">
                  <c:v>-1.4782783807370575E-3</c:v>
                </c:pt>
                <c:pt idx="134">
                  <c:v>-5.4210816797101407E-4</c:v>
                </c:pt>
                <c:pt idx="135">
                  <c:v>-9.5603949004220224E-4</c:v>
                </c:pt>
                <c:pt idx="136">
                  <c:v>-2.2199693685068505E-4</c:v>
                </c:pt>
                <c:pt idx="137">
                  <c:v>-2.2199693685068505E-4</c:v>
                </c:pt>
                <c:pt idx="138">
                  <c:v>-7.2199693685065362E-4</c:v>
                </c:pt>
                <c:pt idx="139">
                  <c:v>-6.6880544748899981E-4</c:v>
                </c:pt>
                <c:pt idx="140">
                  <c:v>-5.5436797523384317E-4</c:v>
                </c:pt>
                <c:pt idx="141">
                  <c:v>1.6194408150373911E-4</c:v>
                </c:pt>
                <c:pt idx="142">
                  <c:v>2.470504644824659E-4</c:v>
                </c:pt>
                <c:pt idx="143">
                  <c:v>-4.7635379083671068E-4</c:v>
                </c:pt>
                <c:pt idx="144">
                  <c:v>-2.9545280198294867E-5</c:v>
                </c:pt>
                <c:pt idx="145">
                  <c:v>5.3524680198582288E-4</c:v>
                </c:pt>
                <c:pt idx="146">
                  <c:v>6.2035318496465029E-4</c:v>
                </c:pt>
                <c:pt idx="147">
                  <c:v>-4.1688085758865602E-4</c:v>
                </c:pt>
                <c:pt idx="148">
                  <c:v>4.5885099858245654E-5</c:v>
                </c:pt>
                <c:pt idx="149">
                  <c:v>1.8950212113477108E-4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4-426B-9045-4CC63798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</c:numCache>
            </c:numRef>
          </c:xVal>
          <c:yVal>
            <c:numRef>
              <c:f>'X run charts (corrected)'!$C$2:$C$176</c:f>
              <c:numCache>
                <c:formatCode>0.000%</c:formatCode>
                <c:ptCount val="175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  <c:pt idx="100">
                  <c:v>5.4570387382947196E-3</c:v>
                </c:pt>
                <c:pt idx="101">
                  <c:v>1.2570387382947377E-3</c:v>
                </c:pt>
                <c:pt idx="102">
                  <c:v>-9.4296126170528654E-4</c:v>
                </c:pt>
                <c:pt idx="103">
                  <c:v>-5.4296126170533059E-4</c:v>
                </c:pt>
                <c:pt idx="104">
                  <c:v>-2.5429612617052879E-3</c:v>
                </c:pt>
                <c:pt idx="105">
                  <c:v>-5.2220647840353889E-4</c:v>
                </c:pt>
                <c:pt idx="106">
                  <c:v>-1.2456107337226647E-3</c:v>
                </c:pt>
                <c:pt idx="107">
                  <c:v>-2.0115681805312046E-3</c:v>
                </c:pt>
                <c:pt idx="108">
                  <c:v>-1.9902915847865733E-3</c:v>
                </c:pt>
                <c:pt idx="109">
                  <c:v>-1.8413554145738521E-3</c:v>
                </c:pt>
                <c:pt idx="110">
                  <c:v>-4.1251854492831109E-4</c:v>
                </c:pt>
                <c:pt idx="111">
                  <c:v>-6.4656109811985971E-4</c:v>
                </c:pt>
                <c:pt idx="112">
                  <c:v>-6.571993959920997E-4</c:v>
                </c:pt>
                <c:pt idx="113">
                  <c:v>-6.4656109811985971E-4</c:v>
                </c:pt>
                <c:pt idx="114">
                  <c:v>-1.2316674810985044E-3</c:v>
                </c:pt>
                <c:pt idx="115">
                  <c:v>-1.9142668190577075E-5</c:v>
                </c:pt>
                <c:pt idx="116">
                  <c:v>-4.0419263935359551E-5</c:v>
                </c:pt>
                <c:pt idx="117">
                  <c:v>-1.7517103698504351E-4</c:v>
                </c:pt>
                <c:pt idx="118">
                  <c:v>-2.8155401570835112E-4</c:v>
                </c:pt>
                <c:pt idx="119">
                  <c:v>-7.7091571783613E-4</c:v>
                </c:pt>
                <c:pt idx="120">
                  <c:v>8.8132540712851826E-4</c:v>
                </c:pt>
                <c:pt idx="121">
                  <c:v>6.3132540712853387E-4</c:v>
                </c:pt>
                <c:pt idx="122">
                  <c:v>-7.6761076308426001E-4</c:v>
                </c:pt>
                <c:pt idx="123">
                  <c:v>3.8664455606474525E-4</c:v>
                </c:pt>
                <c:pt idx="124">
                  <c:v>-1.45270337552246E-4</c:v>
                </c:pt>
                <c:pt idx="125">
                  <c:v>-1.0341371830677485E-2</c:v>
                </c:pt>
                <c:pt idx="126">
                  <c:v>-1.7413718306774563E-3</c:v>
                </c:pt>
                <c:pt idx="127">
                  <c:v>-1.6413718306773342E-3</c:v>
                </c:pt>
                <c:pt idx="128">
                  <c:v>-2.0413718306774675E-3</c:v>
                </c:pt>
                <c:pt idx="129">
                  <c:v>3.4586281693226814E-3</c:v>
                </c:pt>
                <c:pt idx="130">
                  <c:v>-8.6125710414123907E-4</c:v>
                </c:pt>
                <c:pt idx="131">
                  <c:v>-7.1232093392851776E-4</c:v>
                </c:pt>
                <c:pt idx="132">
                  <c:v>-2.0952996573327248E-3</c:v>
                </c:pt>
                <c:pt idx="133">
                  <c:v>-1.4782783807370575E-3</c:v>
                </c:pt>
                <c:pt idx="134">
                  <c:v>-5.4210816797101407E-4</c:v>
                </c:pt>
                <c:pt idx="135">
                  <c:v>-9.5603949004220224E-4</c:v>
                </c:pt>
                <c:pt idx="136">
                  <c:v>-2.2199693685068505E-4</c:v>
                </c:pt>
                <c:pt idx="137">
                  <c:v>-2.2199693685068505E-4</c:v>
                </c:pt>
                <c:pt idx="138">
                  <c:v>-7.2199693685065362E-4</c:v>
                </c:pt>
                <c:pt idx="139">
                  <c:v>-6.6880544748899981E-4</c:v>
                </c:pt>
                <c:pt idx="140">
                  <c:v>-5.5436797523384317E-4</c:v>
                </c:pt>
                <c:pt idx="141">
                  <c:v>1.6194408150373911E-4</c:v>
                </c:pt>
                <c:pt idx="142">
                  <c:v>2.470504644824659E-4</c:v>
                </c:pt>
                <c:pt idx="143">
                  <c:v>-4.7635379083671068E-4</c:v>
                </c:pt>
                <c:pt idx="144">
                  <c:v>-2.9545280198294867E-5</c:v>
                </c:pt>
                <c:pt idx="145">
                  <c:v>5.3524680198582288E-4</c:v>
                </c:pt>
                <c:pt idx="146">
                  <c:v>6.2035318496465029E-4</c:v>
                </c:pt>
                <c:pt idx="147">
                  <c:v>-4.1688085758865602E-4</c:v>
                </c:pt>
                <c:pt idx="148">
                  <c:v>4.5885099858245654E-5</c:v>
                </c:pt>
                <c:pt idx="149">
                  <c:v>1.8950212113477108E-4</c:v>
                </c:pt>
                <c:pt idx="150">
                  <c:v>-5.9652134572507429E-3</c:v>
                </c:pt>
                <c:pt idx="151">
                  <c:v>-1.1852134572508696E-3</c:v>
                </c:pt>
                <c:pt idx="152">
                  <c:v>2.5347865427491644E-3</c:v>
                </c:pt>
                <c:pt idx="153">
                  <c:v>-1.2652134572508607E-3</c:v>
                </c:pt>
                <c:pt idx="154">
                  <c:v>1.1347865427492301E-3</c:v>
                </c:pt>
                <c:pt idx="155">
                  <c:v>-5.7809905319177151E-4</c:v>
                </c:pt>
                <c:pt idx="156">
                  <c:v>-5.9937564893640274E-4</c:v>
                </c:pt>
                <c:pt idx="157">
                  <c:v>-1.3653330957449424E-3</c:v>
                </c:pt>
                <c:pt idx="158">
                  <c:v>-1.8546947978725196E-3</c:v>
                </c:pt>
                <c:pt idx="159">
                  <c:v>-5.9937564893640274E-4</c:v>
                </c:pt>
                <c:pt idx="160">
                  <c:v>-5.6657765091077848E-4</c:v>
                </c:pt>
                <c:pt idx="161">
                  <c:v>-1.1976914027246371E-4</c:v>
                </c:pt>
                <c:pt idx="162">
                  <c:v>-1.942372253789E-4</c:v>
                </c:pt>
                <c:pt idx="163">
                  <c:v>-6.3040743814482341E-4</c:v>
                </c:pt>
                <c:pt idx="164">
                  <c:v>-1.0559393530385069E-3</c:v>
                </c:pt>
                <c:pt idx="165">
                  <c:v>6.196502796578093E-5</c:v>
                </c:pt>
                <c:pt idx="166">
                  <c:v>5.3005013434877734E-4</c:v>
                </c:pt>
                <c:pt idx="167">
                  <c:v>6.9057226547375016E-5</c:v>
                </c:pt>
                <c:pt idx="168">
                  <c:v>-1.3661653231784735E-4</c:v>
                </c:pt>
                <c:pt idx="169">
                  <c:v>-2.0753851813338576E-4</c:v>
                </c:pt>
                <c:pt idx="170">
                  <c:v>5.7348643024669223E-4</c:v>
                </c:pt>
                <c:pt idx="171">
                  <c:v>7.4210345152329188E-4</c:v>
                </c:pt>
                <c:pt idx="172">
                  <c:v>-7.1374761230644712E-4</c:v>
                </c:pt>
                <c:pt idx="173">
                  <c:v>1.9582685577861796E-4</c:v>
                </c:pt>
                <c:pt idx="174">
                  <c:v>-6.0736463358298859E-4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6-4489-87A8-EA7CD31E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</c:numCache>
            </c:numRef>
          </c:xVal>
          <c:yVal>
            <c:numRef>
              <c:f>'X run charts (corrected)'!$C$2:$C$201</c:f>
              <c:numCache>
                <c:formatCode>0.000%</c:formatCode>
                <c:ptCount val="200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  <c:pt idx="100">
                  <c:v>5.4570387382947196E-3</c:v>
                </c:pt>
                <c:pt idx="101">
                  <c:v>1.2570387382947377E-3</c:v>
                </c:pt>
                <c:pt idx="102">
                  <c:v>-9.4296126170528654E-4</c:v>
                </c:pt>
                <c:pt idx="103">
                  <c:v>-5.4296126170533059E-4</c:v>
                </c:pt>
                <c:pt idx="104">
                  <c:v>-2.5429612617052879E-3</c:v>
                </c:pt>
                <c:pt idx="105">
                  <c:v>-5.2220647840353889E-4</c:v>
                </c:pt>
                <c:pt idx="106">
                  <c:v>-1.2456107337226647E-3</c:v>
                </c:pt>
                <c:pt idx="107">
                  <c:v>-2.0115681805312046E-3</c:v>
                </c:pt>
                <c:pt idx="108">
                  <c:v>-1.9902915847865733E-3</c:v>
                </c:pt>
                <c:pt idx="109">
                  <c:v>-1.8413554145738521E-3</c:v>
                </c:pt>
                <c:pt idx="110">
                  <c:v>-4.1251854492831109E-4</c:v>
                </c:pt>
                <c:pt idx="111">
                  <c:v>-6.4656109811985971E-4</c:v>
                </c:pt>
                <c:pt idx="112">
                  <c:v>-6.571993959920997E-4</c:v>
                </c:pt>
                <c:pt idx="113">
                  <c:v>-6.4656109811985971E-4</c:v>
                </c:pt>
                <c:pt idx="114">
                  <c:v>-1.2316674810985044E-3</c:v>
                </c:pt>
                <c:pt idx="115">
                  <c:v>-1.9142668190577075E-5</c:v>
                </c:pt>
                <c:pt idx="116">
                  <c:v>-4.0419263935359551E-5</c:v>
                </c:pt>
                <c:pt idx="117">
                  <c:v>-1.7517103698504351E-4</c:v>
                </c:pt>
                <c:pt idx="118">
                  <c:v>-2.8155401570835112E-4</c:v>
                </c:pt>
                <c:pt idx="119">
                  <c:v>-7.7091571783613E-4</c:v>
                </c:pt>
                <c:pt idx="120">
                  <c:v>8.8132540712851826E-4</c:v>
                </c:pt>
                <c:pt idx="121">
                  <c:v>6.3132540712853387E-4</c:v>
                </c:pt>
                <c:pt idx="122">
                  <c:v>-7.6761076308426001E-4</c:v>
                </c:pt>
                <c:pt idx="123">
                  <c:v>3.8664455606474525E-4</c:v>
                </c:pt>
                <c:pt idx="124">
                  <c:v>-1.45270337552246E-4</c:v>
                </c:pt>
                <c:pt idx="125">
                  <c:v>-1.0341371830677485E-2</c:v>
                </c:pt>
                <c:pt idx="126">
                  <c:v>-1.7413718306774563E-3</c:v>
                </c:pt>
                <c:pt idx="127">
                  <c:v>-1.6413718306773342E-3</c:v>
                </c:pt>
                <c:pt idx="128">
                  <c:v>-2.0413718306774675E-3</c:v>
                </c:pt>
                <c:pt idx="129">
                  <c:v>3.4586281693226814E-3</c:v>
                </c:pt>
                <c:pt idx="130">
                  <c:v>-8.6125710414123907E-4</c:v>
                </c:pt>
                <c:pt idx="131">
                  <c:v>-7.1232093392851776E-4</c:v>
                </c:pt>
                <c:pt idx="132">
                  <c:v>-2.0952996573327248E-3</c:v>
                </c:pt>
                <c:pt idx="133">
                  <c:v>-1.4782783807370575E-3</c:v>
                </c:pt>
                <c:pt idx="134">
                  <c:v>-5.4210816797101407E-4</c:v>
                </c:pt>
                <c:pt idx="135">
                  <c:v>-9.5603949004220224E-4</c:v>
                </c:pt>
                <c:pt idx="136">
                  <c:v>-2.2199693685068505E-4</c:v>
                </c:pt>
                <c:pt idx="137">
                  <c:v>-2.2199693685068505E-4</c:v>
                </c:pt>
                <c:pt idx="138">
                  <c:v>-7.2199693685065362E-4</c:v>
                </c:pt>
                <c:pt idx="139">
                  <c:v>-6.6880544748899981E-4</c:v>
                </c:pt>
                <c:pt idx="140">
                  <c:v>-5.5436797523384317E-4</c:v>
                </c:pt>
                <c:pt idx="141">
                  <c:v>1.6194408150373911E-4</c:v>
                </c:pt>
                <c:pt idx="142">
                  <c:v>2.470504644824659E-4</c:v>
                </c:pt>
                <c:pt idx="143">
                  <c:v>-4.7635379083671068E-4</c:v>
                </c:pt>
                <c:pt idx="144">
                  <c:v>-2.9545280198294867E-5</c:v>
                </c:pt>
                <c:pt idx="145">
                  <c:v>5.3524680198582288E-4</c:v>
                </c:pt>
                <c:pt idx="146">
                  <c:v>6.2035318496465029E-4</c:v>
                </c:pt>
                <c:pt idx="147">
                  <c:v>-4.1688085758865602E-4</c:v>
                </c:pt>
                <c:pt idx="148">
                  <c:v>4.5885099858245654E-5</c:v>
                </c:pt>
                <c:pt idx="149">
                  <c:v>1.8950212113477108E-4</c:v>
                </c:pt>
                <c:pt idx="150">
                  <c:v>-5.9652134572507429E-3</c:v>
                </c:pt>
                <c:pt idx="151">
                  <c:v>-1.1852134572508696E-3</c:v>
                </c:pt>
                <c:pt idx="152">
                  <c:v>2.5347865427491644E-3</c:v>
                </c:pt>
                <c:pt idx="153">
                  <c:v>-1.2652134572508607E-3</c:v>
                </c:pt>
                <c:pt idx="154">
                  <c:v>1.1347865427492301E-3</c:v>
                </c:pt>
                <c:pt idx="155">
                  <c:v>-5.7809905319177151E-4</c:v>
                </c:pt>
                <c:pt idx="156">
                  <c:v>-5.9937564893640274E-4</c:v>
                </c:pt>
                <c:pt idx="157">
                  <c:v>-1.3653330957449424E-3</c:v>
                </c:pt>
                <c:pt idx="158">
                  <c:v>-1.8546947978725196E-3</c:v>
                </c:pt>
                <c:pt idx="159">
                  <c:v>-5.9937564893640274E-4</c:v>
                </c:pt>
                <c:pt idx="160">
                  <c:v>-5.6657765091077848E-4</c:v>
                </c:pt>
                <c:pt idx="161">
                  <c:v>-1.1976914027246371E-4</c:v>
                </c:pt>
                <c:pt idx="162">
                  <c:v>-1.942372253789E-4</c:v>
                </c:pt>
                <c:pt idx="163">
                  <c:v>-6.3040743814482341E-4</c:v>
                </c:pt>
                <c:pt idx="164">
                  <c:v>-1.0559393530385069E-3</c:v>
                </c:pt>
                <c:pt idx="165">
                  <c:v>6.196502796578093E-5</c:v>
                </c:pt>
                <c:pt idx="166">
                  <c:v>5.3005013434877734E-4</c:v>
                </c:pt>
                <c:pt idx="167">
                  <c:v>6.9057226547375016E-5</c:v>
                </c:pt>
                <c:pt idx="168">
                  <c:v>-1.3661653231784735E-4</c:v>
                </c:pt>
                <c:pt idx="169">
                  <c:v>-2.0753851813338576E-4</c:v>
                </c:pt>
                <c:pt idx="170">
                  <c:v>5.7348643024669223E-4</c:v>
                </c:pt>
                <c:pt idx="171">
                  <c:v>7.4210345152329188E-4</c:v>
                </c:pt>
                <c:pt idx="172">
                  <c:v>-7.1374761230644712E-4</c:v>
                </c:pt>
                <c:pt idx="173">
                  <c:v>1.9582685577861796E-4</c:v>
                </c:pt>
                <c:pt idx="174">
                  <c:v>-6.0736463358298859E-4</c:v>
                </c:pt>
                <c:pt idx="175">
                  <c:v>2.0039091954164607E-2</c:v>
                </c:pt>
                <c:pt idx="176">
                  <c:v>-3.6090804583545398E-4</c:v>
                </c:pt>
                <c:pt idx="177">
                  <c:v>-3.6090804583545398E-4</c:v>
                </c:pt>
                <c:pt idx="178">
                  <c:v>-5.7609080458353029E-3</c:v>
                </c:pt>
                <c:pt idx="179">
                  <c:v>-1.1609080458353659E-3</c:v>
                </c:pt>
                <c:pt idx="180">
                  <c:v>-6.8696108474978449E-4</c:v>
                </c:pt>
                <c:pt idx="181">
                  <c:v>-1.3039823613456029E-3</c:v>
                </c:pt>
                <c:pt idx="182">
                  <c:v>-1.5593015102817829E-3</c:v>
                </c:pt>
                <c:pt idx="183">
                  <c:v>-2.7082376804945926E-3</c:v>
                </c:pt>
                <c:pt idx="184">
                  <c:v>-6.0185470177110821E-4</c:v>
                </c:pt>
                <c:pt idx="185">
                  <c:v>-2.976863078447998E-4</c:v>
                </c:pt>
                <c:pt idx="186">
                  <c:v>-2.2321822273836374E-4</c:v>
                </c:pt>
                <c:pt idx="187">
                  <c:v>-2.8704800997240868E-4</c:v>
                </c:pt>
                <c:pt idx="188">
                  <c:v>-1.0530054567809482E-3</c:v>
                </c:pt>
                <c:pt idx="189">
                  <c:v>-8.9343098869583578E-4</c:v>
                </c:pt>
                <c:pt idx="190">
                  <c:v>4.3910619955688695E-4</c:v>
                </c:pt>
                <c:pt idx="191">
                  <c:v>6.2350336267732694E-4</c:v>
                </c:pt>
                <c:pt idx="192">
                  <c:v>2.1215584494688211E-4</c:v>
                </c:pt>
                <c:pt idx="193">
                  <c:v>-5.2543280753548265E-4</c:v>
                </c:pt>
                <c:pt idx="194">
                  <c:v>-2.204682685283451E-4</c:v>
                </c:pt>
                <c:pt idx="195">
                  <c:v>1.1085228204335304E-3</c:v>
                </c:pt>
                <c:pt idx="196">
                  <c:v>9.1703345873139536E-4</c:v>
                </c:pt>
                <c:pt idx="197">
                  <c:v>2.8405473532714135E-4</c:v>
                </c:pt>
                <c:pt idx="198">
                  <c:v>-8.8285690204737127E-5</c:v>
                </c:pt>
                <c:pt idx="199">
                  <c:v>-7.3722186041757847E-4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5-4320-BBA0-B80D91C2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'Y run charts'!$B$2:$B$26</c:f>
              <c:numCache>
                <c:formatCode>General</c:formatCode>
                <c:ptCount val="25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E-4064-A809-0C6A5761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xVal>
          <c:yVal>
            <c:numRef>
              <c:f>'Y run charts'!$B$2:$B$51</c:f>
              <c:numCache>
                <c:formatCode>General</c:formatCode>
                <c:ptCount val="50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7-4C89-9C93-CF6E1EED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</c:numCache>
            </c:numRef>
          </c:xVal>
          <c:yVal>
            <c:numRef>
              <c:f>'Y run charts'!$B$2:$B$76</c:f>
              <c:numCache>
                <c:formatCode>General</c:formatCode>
                <c:ptCount val="75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953-86B7-BB828D4D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'Y run charts'!$B$2:$B$101</c:f>
              <c:numCache>
                <c:formatCode>General</c:formatCode>
                <c:ptCount val="100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0-4751-9D54-80341B03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</c:numCache>
            </c:numRef>
          </c:xVal>
          <c:yVal>
            <c:numRef>
              <c:f>'Y run charts'!$B$2:$B$126</c:f>
              <c:numCache>
                <c:formatCode>General</c:formatCode>
                <c:ptCount val="125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  <c:pt idx="100">
                  <c:v>6.0999999999999943E-2</c:v>
                </c:pt>
                <c:pt idx="101">
                  <c:v>5.7000000000000384E-2</c:v>
                </c:pt>
                <c:pt idx="102">
                  <c:v>7.4999999999999289E-2</c:v>
                </c:pt>
                <c:pt idx="103">
                  <c:v>5.7000000000000384E-2</c:v>
                </c:pt>
                <c:pt idx="104">
                  <c:v>3.1000000000000583E-2</c:v>
                </c:pt>
                <c:pt idx="105">
                  <c:v>1.7000000000003013E-2</c:v>
                </c:pt>
                <c:pt idx="106">
                  <c:v>-3.0999999999998806E-2</c:v>
                </c:pt>
                <c:pt idx="107">
                  <c:v>-1.1000000000002785E-2</c:v>
                </c:pt>
                <c:pt idx="108">
                  <c:v>-2.9000000000003467E-2</c:v>
                </c:pt>
                <c:pt idx="109">
                  <c:v>-3.9999999999977831E-3</c:v>
                </c:pt>
                <c:pt idx="110">
                  <c:v>-5.8000000000006935E-2</c:v>
                </c:pt>
                <c:pt idx="111">
                  <c:v>-4.8000000000001819E-2</c:v>
                </c:pt>
                <c:pt idx="112">
                  <c:v>-5.2999999999997272E-2</c:v>
                </c:pt>
                <c:pt idx="113">
                  <c:v>-0.12199999999999989</c:v>
                </c:pt>
                <c:pt idx="114">
                  <c:v>-0.11400000000000432</c:v>
                </c:pt>
                <c:pt idx="115">
                  <c:v>-0.11899999999999977</c:v>
                </c:pt>
                <c:pt idx="116">
                  <c:v>-7.9000000000007731E-2</c:v>
                </c:pt>
                <c:pt idx="117">
                  <c:v>-0.12600000000000477</c:v>
                </c:pt>
                <c:pt idx="118">
                  <c:v>-0.1769999999999925</c:v>
                </c:pt>
                <c:pt idx="119">
                  <c:v>-0.10599999999999454</c:v>
                </c:pt>
                <c:pt idx="120">
                  <c:v>-0.13499999999999091</c:v>
                </c:pt>
                <c:pt idx="121">
                  <c:v>-6.0000000000002274E-2</c:v>
                </c:pt>
                <c:pt idx="122">
                  <c:v>-0.12999999999999545</c:v>
                </c:pt>
                <c:pt idx="123">
                  <c:v>-0.1910000000000025</c:v>
                </c:pt>
                <c:pt idx="124">
                  <c:v>-8.7999999999993861E-2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C-4032-8BFE-FF486F40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</c:numCache>
            </c:numRef>
          </c:xVal>
          <c:yVal>
            <c:numRef>
              <c:f>'Y run charts'!$B$2:$B$151</c:f>
              <c:numCache>
                <c:formatCode>General</c:formatCode>
                <c:ptCount val="150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  <c:pt idx="100">
                  <c:v>6.0999999999999943E-2</c:v>
                </c:pt>
                <c:pt idx="101">
                  <c:v>5.7000000000000384E-2</c:v>
                </c:pt>
                <c:pt idx="102">
                  <c:v>7.4999999999999289E-2</c:v>
                </c:pt>
                <c:pt idx="103">
                  <c:v>5.7000000000000384E-2</c:v>
                </c:pt>
                <c:pt idx="104">
                  <c:v>3.1000000000000583E-2</c:v>
                </c:pt>
                <c:pt idx="105">
                  <c:v>1.7000000000003013E-2</c:v>
                </c:pt>
                <c:pt idx="106">
                  <c:v>-3.0999999999998806E-2</c:v>
                </c:pt>
                <c:pt idx="107">
                  <c:v>-1.1000000000002785E-2</c:v>
                </c:pt>
                <c:pt idx="108">
                  <c:v>-2.9000000000003467E-2</c:v>
                </c:pt>
                <c:pt idx="109">
                  <c:v>-3.9999999999977831E-3</c:v>
                </c:pt>
                <c:pt idx="110">
                  <c:v>-5.8000000000006935E-2</c:v>
                </c:pt>
                <c:pt idx="111">
                  <c:v>-4.8000000000001819E-2</c:v>
                </c:pt>
                <c:pt idx="112">
                  <c:v>-5.2999999999997272E-2</c:v>
                </c:pt>
                <c:pt idx="113">
                  <c:v>-0.12199999999999989</c:v>
                </c:pt>
                <c:pt idx="114">
                  <c:v>-0.11400000000000432</c:v>
                </c:pt>
                <c:pt idx="115">
                  <c:v>-0.11899999999999977</c:v>
                </c:pt>
                <c:pt idx="116">
                  <c:v>-7.9000000000007731E-2</c:v>
                </c:pt>
                <c:pt idx="117">
                  <c:v>-0.12600000000000477</c:v>
                </c:pt>
                <c:pt idx="118">
                  <c:v>-0.1769999999999925</c:v>
                </c:pt>
                <c:pt idx="119">
                  <c:v>-0.10599999999999454</c:v>
                </c:pt>
                <c:pt idx="120">
                  <c:v>-0.13499999999999091</c:v>
                </c:pt>
                <c:pt idx="121">
                  <c:v>-6.0000000000002274E-2</c:v>
                </c:pt>
                <c:pt idx="122">
                  <c:v>-0.12999999999999545</c:v>
                </c:pt>
                <c:pt idx="123">
                  <c:v>-0.1910000000000025</c:v>
                </c:pt>
                <c:pt idx="124">
                  <c:v>-8.7999999999993861E-2</c:v>
                </c:pt>
                <c:pt idx="125">
                  <c:v>-6.9000000000000838E-2</c:v>
                </c:pt>
                <c:pt idx="126">
                  <c:v>5.4999999999999716E-2</c:v>
                </c:pt>
                <c:pt idx="127">
                  <c:v>5.7000000000000384E-2</c:v>
                </c:pt>
                <c:pt idx="128">
                  <c:v>1.8000000000000682E-2</c:v>
                </c:pt>
                <c:pt idx="129">
                  <c:v>7.0000000000000284E-2</c:v>
                </c:pt>
                <c:pt idx="130">
                  <c:v>-1.5000000000000568E-2</c:v>
                </c:pt>
                <c:pt idx="131">
                  <c:v>1.4000000000002899E-2</c:v>
                </c:pt>
                <c:pt idx="132">
                  <c:v>-3.0000000000001137E-3</c:v>
                </c:pt>
                <c:pt idx="133">
                  <c:v>-4.9999999999997158E-2</c:v>
                </c:pt>
                <c:pt idx="134">
                  <c:v>6.0000000000002274E-2</c:v>
                </c:pt>
                <c:pt idx="135">
                  <c:v>-0.16500000000000625</c:v>
                </c:pt>
                <c:pt idx="136">
                  <c:v>-3.4000000000006025E-2</c:v>
                </c:pt>
                <c:pt idx="137">
                  <c:v>-4.0000000000006253E-2</c:v>
                </c:pt>
                <c:pt idx="138">
                  <c:v>-0.13299999999999557</c:v>
                </c:pt>
                <c:pt idx="139">
                  <c:v>-3.7999999999996703E-2</c:v>
                </c:pt>
                <c:pt idx="140">
                  <c:v>-0.19499999999999318</c:v>
                </c:pt>
                <c:pt idx="141">
                  <c:v>-4.3000000000006366E-2</c:v>
                </c:pt>
                <c:pt idx="142">
                  <c:v>-0.10699999999999932</c:v>
                </c:pt>
                <c:pt idx="143">
                  <c:v>-0.21600000000000819</c:v>
                </c:pt>
                <c:pt idx="144">
                  <c:v>-8.6000000000012733E-2</c:v>
                </c:pt>
                <c:pt idx="145">
                  <c:v>-0.20099999999999341</c:v>
                </c:pt>
                <c:pt idx="146">
                  <c:v>-4.2000000000001592E-2</c:v>
                </c:pt>
                <c:pt idx="147">
                  <c:v>-0.10499999999998977</c:v>
                </c:pt>
                <c:pt idx="148">
                  <c:v>-0.25</c:v>
                </c:pt>
                <c:pt idx="149">
                  <c:v>-7.4999999999988631E-2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6-4645-A5C7-C66BF3FF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</c:numCache>
            </c:numRef>
          </c:xVal>
          <c:yVal>
            <c:numRef>
              <c:f>'Y run charts'!$B$2:$B$176</c:f>
              <c:numCache>
                <c:formatCode>General</c:formatCode>
                <c:ptCount val="175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  <c:pt idx="100">
                  <c:v>6.0999999999999943E-2</c:v>
                </c:pt>
                <c:pt idx="101">
                  <c:v>5.7000000000000384E-2</c:v>
                </c:pt>
                <c:pt idx="102">
                  <c:v>7.4999999999999289E-2</c:v>
                </c:pt>
                <c:pt idx="103">
                  <c:v>5.7000000000000384E-2</c:v>
                </c:pt>
                <c:pt idx="104">
                  <c:v>3.1000000000000583E-2</c:v>
                </c:pt>
                <c:pt idx="105">
                  <c:v>1.7000000000003013E-2</c:v>
                </c:pt>
                <c:pt idx="106">
                  <c:v>-3.0999999999998806E-2</c:v>
                </c:pt>
                <c:pt idx="107">
                  <c:v>-1.1000000000002785E-2</c:v>
                </c:pt>
                <c:pt idx="108">
                  <c:v>-2.9000000000003467E-2</c:v>
                </c:pt>
                <c:pt idx="109">
                  <c:v>-3.9999999999977831E-3</c:v>
                </c:pt>
                <c:pt idx="110">
                  <c:v>-5.8000000000006935E-2</c:v>
                </c:pt>
                <c:pt idx="111">
                  <c:v>-4.8000000000001819E-2</c:v>
                </c:pt>
                <c:pt idx="112">
                  <c:v>-5.2999999999997272E-2</c:v>
                </c:pt>
                <c:pt idx="113">
                  <c:v>-0.12199999999999989</c:v>
                </c:pt>
                <c:pt idx="114">
                  <c:v>-0.11400000000000432</c:v>
                </c:pt>
                <c:pt idx="115">
                  <c:v>-0.11899999999999977</c:v>
                </c:pt>
                <c:pt idx="116">
                  <c:v>-7.9000000000007731E-2</c:v>
                </c:pt>
                <c:pt idx="117">
                  <c:v>-0.12600000000000477</c:v>
                </c:pt>
                <c:pt idx="118">
                  <c:v>-0.1769999999999925</c:v>
                </c:pt>
                <c:pt idx="119">
                  <c:v>-0.10599999999999454</c:v>
                </c:pt>
                <c:pt idx="120">
                  <c:v>-0.13499999999999091</c:v>
                </c:pt>
                <c:pt idx="121">
                  <c:v>-6.0000000000002274E-2</c:v>
                </c:pt>
                <c:pt idx="122">
                  <c:v>-0.12999999999999545</c:v>
                </c:pt>
                <c:pt idx="123">
                  <c:v>-0.1910000000000025</c:v>
                </c:pt>
                <c:pt idx="124">
                  <c:v>-8.7999999999993861E-2</c:v>
                </c:pt>
                <c:pt idx="125">
                  <c:v>-6.9000000000000838E-2</c:v>
                </c:pt>
                <c:pt idx="126">
                  <c:v>5.4999999999999716E-2</c:v>
                </c:pt>
                <c:pt idx="127">
                  <c:v>5.7000000000000384E-2</c:v>
                </c:pt>
                <c:pt idx="128">
                  <c:v>1.8000000000000682E-2</c:v>
                </c:pt>
                <c:pt idx="129">
                  <c:v>7.0000000000000284E-2</c:v>
                </c:pt>
                <c:pt idx="130">
                  <c:v>-1.5000000000000568E-2</c:v>
                </c:pt>
                <c:pt idx="131">
                  <c:v>1.4000000000002899E-2</c:v>
                </c:pt>
                <c:pt idx="132">
                  <c:v>-3.0000000000001137E-3</c:v>
                </c:pt>
                <c:pt idx="133">
                  <c:v>-4.9999999999997158E-2</c:v>
                </c:pt>
                <c:pt idx="134">
                  <c:v>6.0000000000002274E-2</c:v>
                </c:pt>
                <c:pt idx="135">
                  <c:v>-0.16500000000000625</c:v>
                </c:pt>
                <c:pt idx="136">
                  <c:v>-3.4000000000006025E-2</c:v>
                </c:pt>
                <c:pt idx="137">
                  <c:v>-4.0000000000006253E-2</c:v>
                </c:pt>
                <c:pt idx="138">
                  <c:v>-0.13299999999999557</c:v>
                </c:pt>
                <c:pt idx="139">
                  <c:v>-3.7999999999996703E-2</c:v>
                </c:pt>
                <c:pt idx="140">
                  <c:v>-0.19499999999999318</c:v>
                </c:pt>
                <c:pt idx="141">
                  <c:v>-4.3000000000006366E-2</c:v>
                </c:pt>
                <c:pt idx="142">
                  <c:v>-0.10699999999999932</c:v>
                </c:pt>
                <c:pt idx="143">
                  <c:v>-0.21600000000000819</c:v>
                </c:pt>
                <c:pt idx="144">
                  <c:v>-8.6000000000012733E-2</c:v>
                </c:pt>
                <c:pt idx="145">
                  <c:v>-0.20099999999999341</c:v>
                </c:pt>
                <c:pt idx="146">
                  <c:v>-4.2000000000001592E-2</c:v>
                </c:pt>
                <c:pt idx="147">
                  <c:v>-0.10499999999998977</c:v>
                </c:pt>
                <c:pt idx="148">
                  <c:v>-0.25</c:v>
                </c:pt>
                <c:pt idx="149">
                  <c:v>-7.4999999999988631E-2</c:v>
                </c:pt>
                <c:pt idx="150">
                  <c:v>-6.0000000000002274E-3</c:v>
                </c:pt>
                <c:pt idx="151">
                  <c:v>7.1999999999999176E-2</c:v>
                </c:pt>
                <c:pt idx="152">
                  <c:v>9.2000000000000526E-2</c:v>
                </c:pt>
                <c:pt idx="153">
                  <c:v>6.7999999999999616E-2</c:v>
                </c:pt>
                <c:pt idx="154">
                  <c:v>8.799999999999919E-2</c:v>
                </c:pt>
                <c:pt idx="155">
                  <c:v>-6.7000000000000171E-2</c:v>
                </c:pt>
                <c:pt idx="156">
                  <c:v>4.8000000000001819E-2</c:v>
                </c:pt>
                <c:pt idx="157">
                  <c:v>-9.0000000000003411E-3</c:v>
                </c:pt>
                <c:pt idx="158">
                  <c:v>-3.7999999999996703E-2</c:v>
                </c:pt>
                <c:pt idx="159">
                  <c:v>5.1999999999999602E-2</c:v>
                </c:pt>
                <c:pt idx="160">
                  <c:v>-0.12300000000000466</c:v>
                </c:pt>
                <c:pt idx="161">
                  <c:v>-3.7999999999996703E-2</c:v>
                </c:pt>
                <c:pt idx="162">
                  <c:v>-5.5999999999997385E-2</c:v>
                </c:pt>
                <c:pt idx="163">
                  <c:v>-8.7000000000003297E-2</c:v>
                </c:pt>
                <c:pt idx="164">
                  <c:v>-3.7000000000006139E-2</c:v>
                </c:pt>
                <c:pt idx="165">
                  <c:v>-0.18600000000000705</c:v>
                </c:pt>
                <c:pt idx="166">
                  <c:v>-3.6000000000001364E-2</c:v>
                </c:pt>
                <c:pt idx="167">
                  <c:v>-0.11299999999999955</c:v>
                </c:pt>
                <c:pt idx="168">
                  <c:v>-0.19999999999998863</c:v>
                </c:pt>
                <c:pt idx="169">
                  <c:v>-7.4999999999988631E-2</c:v>
                </c:pt>
                <c:pt idx="170">
                  <c:v>-0.18000000000000682</c:v>
                </c:pt>
                <c:pt idx="171">
                  <c:v>-0.15600000000000591</c:v>
                </c:pt>
                <c:pt idx="172">
                  <c:v>-9.8999999999989541E-2</c:v>
                </c:pt>
                <c:pt idx="173">
                  <c:v>-0.26699999999999591</c:v>
                </c:pt>
                <c:pt idx="174">
                  <c:v>-0.11899999999999977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5-4AF2-8990-5119BF8B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xVal>
          <c:yVal>
            <c:numRef>
              <c:f>'X run charts'!$B$2:$B$101</c:f>
              <c:numCache>
                <c:formatCode>General</c:formatCode>
                <c:ptCount val="100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D-45DE-8EB2-A2DA9BE5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xVal>
          <c:yVal>
            <c:numRef>
              <c:f>'Y run charts'!$B$2:$B$201</c:f>
              <c:numCache>
                <c:formatCode>General</c:formatCode>
                <c:ptCount val="200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  <c:pt idx="100">
                  <c:v>6.0999999999999943E-2</c:v>
                </c:pt>
                <c:pt idx="101">
                  <c:v>5.7000000000000384E-2</c:v>
                </c:pt>
                <c:pt idx="102">
                  <c:v>7.4999999999999289E-2</c:v>
                </c:pt>
                <c:pt idx="103">
                  <c:v>5.7000000000000384E-2</c:v>
                </c:pt>
                <c:pt idx="104">
                  <c:v>3.1000000000000583E-2</c:v>
                </c:pt>
                <c:pt idx="105">
                  <c:v>1.7000000000003013E-2</c:v>
                </c:pt>
                <c:pt idx="106">
                  <c:v>-3.0999999999998806E-2</c:v>
                </c:pt>
                <c:pt idx="107">
                  <c:v>-1.1000000000002785E-2</c:v>
                </c:pt>
                <c:pt idx="108">
                  <c:v>-2.9000000000003467E-2</c:v>
                </c:pt>
                <c:pt idx="109">
                  <c:v>-3.9999999999977831E-3</c:v>
                </c:pt>
                <c:pt idx="110">
                  <c:v>-5.8000000000006935E-2</c:v>
                </c:pt>
                <c:pt idx="111">
                  <c:v>-4.8000000000001819E-2</c:v>
                </c:pt>
                <c:pt idx="112">
                  <c:v>-5.2999999999997272E-2</c:v>
                </c:pt>
                <c:pt idx="113">
                  <c:v>-0.12199999999999989</c:v>
                </c:pt>
                <c:pt idx="114">
                  <c:v>-0.11400000000000432</c:v>
                </c:pt>
                <c:pt idx="115">
                  <c:v>-0.11899999999999977</c:v>
                </c:pt>
                <c:pt idx="116">
                  <c:v>-7.9000000000007731E-2</c:v>
                </c:pt>
                <c:pt idx="117">
                  <c:v>-0.12600000000000477</c:v>
                </c:pt>
                <c:pt idx="118">
                  <c:v>-0.1769999999999925</c:v>
                </c:pt>
                <c:pt idx="119">
                  <c:v>-0.10599999999999454</c:v>
                </c:pt>
                <c:pt idx="120">
                  <c:v>-0.13499999999999091</c:v>
                </c:pt>
                <c:pt idx="121">
                  <c:v>-6.0000000000002274E-2</c:v>
                </c:pt>
                <c:pt idx="122">
                  <c:v>-0.12999999999999545</c:v>
                </c:pt>
                <c:pt idx="123">
                  <c:v>-0.1910000000000025</c:v>
                </c:pt>
                <c:pt idx="124">
                  <c:v>-8.7999999999993861E-2</c:v>
                </c:pt>
                <c:pt idx="125">
                  <c:v>-6.9000000000000838E-2</c:v>
                </c:pt>
                <c:pt idx="126">
                  <c:v>5.4999999999999716E-2</c:v>
                </c:pt>
                <c:pt idx="127">
                  <c:v>5.7000000000000384E-2</c:v>
                </c:pt>
                <c:pt idx="128">
                  <c:v>1.8000000000000682E-2</c:v>
                </c:pt>
                <c:pt idx="129">
                  <c:v>7.0000000000000284E-2</c:v>
                </c:pt>
                <c:pt idx="130">
                  <c:v>-1.5000000000000568E-2</c:v>
                </c:pt>
                <c:pt idx="131">
                  <c:v>1.4000000000002899E-2</c:v>
                </c:pt>
                <c:pt idx="132">
                  <c:v>-3.0000000000001137E-3</c:v>
                </c:pt>
                <c:pt idx="133">
                  <c:v>-4.9999999999997158E-2</c:v>
                </c:pt>
                <c:pt idx="134">
                  <c:v>6.0000000000002274E-2</c:v>
                </c:pt>
                <c:pt idx="135">
                  <c:v>-0.16500000000000625</c:v>
                </c:pt>
                <c:pt idx="136">
                  <c:v>-3.4000000000006025E-2</c:v>
                </c:pt>
                <c:pt idx="137">
                  <c:v>-4.0000000000006253E-2</c:v>
                </c:pt>
                <c:pt idx="138">
                  <c:v>-0.13299999999999557</c:v>
                </c:pt>
                <c:pt idx="139">
                  <c:v>-3.7999999999996703E-2</c:v>
                </c:pt>
                <c:pt idx="140">
                  <c:v>-0.19499999999999318</c:v>
                </c:pt>
                <c:pt idx="141">
                  <c:v>-4.3000000000006366E-2</c:v>
                </c:pt>
                <c:pt idx="142">
                  <c:v>-0.10699999999999932</c:v>
                </c:pt>
                <c:pt idx="143">
                  <c:v>-0.21600000000000819</c:v>
                </c:pt>
                <c:pt idx="144">
                  <c:v>-8.6000000000012733E-2</c:v>
                </c:pt>
                <c:pt idx="145">
                  <c:v>-0.20099999999999341</c:v>
                </c:pt>
                <c:pt idx="146">
                  <c:v>-4.2000000000001592E-2</c:v>
                </c:pt>
                <c:pt idx="147">
                  <c:v>-0.10499999999998977</c:v>
                </c:pt>
                <c:pt idx="148">
                  <c:v>-0.25</c:v>
                </c:pt>
                <c:pt idx="149">
                  <c:v>-7.4999999999988631E-2</c:v>
                </c:pt>
                <c:pt idx="150">
                  <c:v>-6.0000000000002274E-3</c:v>
                </c:pt>
                <c:pt idx="151">
                  <c:v>7.1999999999999176E-2</c:v>
                </c:pt>
                <c:pt idx="152">
                  <c:v>9.2000000000000526E-2</c:v>
                </c:pt>
                <c:pt idx="153">
                  <c:v>6.7999999999999616E-2</c:v>
                </c:pt>
                <c:pt idx="154">
                  <c:v>8.799999999999919E-2</c:v>
                </c:pt>
                <c:pt idx="155">
                  <c:v>-6.7000000000000171E-2</c:v>
                </c:pt>
                <c:pt idx="156">
                  <c:v>4.8000000000001819E-2</c:v>
                </c:pt>
                <c:pt idx="157">
                  <c:v>-9.0000000000003411E-3</c:v>
                </c:pt>
                <c:pt idx="158">
                  <c:v>-3.7999999999996703E-2</c:v>
                </c:pt>
                <c:pt idx="159">
                  <c:v>5.1999999999999602E-2</c:v>
                </c:pt>
                <c:pt idx="160">
                  <c:v>-0.12300000000000466</c:v>
                </c:pt>
                <c:pt idx="161">
                  <c:v>-3.7999999999996703E-2</c:v>
                </c:pt>
                <c:pt idx="162">
                  <c:v>-5.5999999999997385E-2</c:v>
                </c:pt>
                <c:pt idx="163">
                  <c:v>-8.7000000000003297E-2</c:v>
                </c:pt>
                <c:pt idx="164">
                  <c:v>-3.7000000000006139E-2</c:v>
                </c:pt>
                <c:pt idx="165">
                  <c:v>-0.18600000000000705</c:v>
                </c:pt>
                <c:pt idx="166">
                  <c:v>-3.6000000000001364E-2</c:v>
                </c:pt>
                <c:pt idx="167">
                  <c:v>-0.11299999999999955</c:v>
                </c:pt>
                <c:pt idx="168">
                  <c:v>-0.19999999999998863</c:v>
                </c:pt>
                <c:pt idx="169">
                  <c:v>-7.4999999999988631E-2</c:v>
                </c:pt>
                <c:pt idx="170">
                  <c:v>-0.18000000000000682</c:v>
                </c:pt>
                <c:pt idx="171">
                  <c:v>-0.15600000000000591</c:v>
                </c:pt>
                <c:pt idx="172">
                  <c:v>-9.8999999999989541E-2</c:v>
                </c:pt>
                <c:pt idx="173">
                  <c:v>-0.26699999999999591</c:v>
                </c:pt>
                <c:pt idx="174">
                  <c:v>-0.11899999999999977</c:v>
                </c:pt>
                <c:pt idx="175">
                  <c:v>6.9000000000000838E-2</c:v>
                </c:pt>
                <c:pt idx="176">
                  <c:v>9.2000000000000526E-2</c:v>
                </c:pt>
                <c:pt idx="177">
                  <c:v>6.4999999999999503E-2</c:v>
                </c:pt>
                <c:pt idx="178">
                  <c:v>-9.9999999999944578E-4</c:v>
                </c:pt>
                <c:pt idx="179">
                  <c:v>7.7999999999999403E-2</c:v>
                </c:pt>
                <c:pt idx="180">
                  <c:v>2.7000000000001023E-2</c:v>
                </c:pt>
                <c:pt idx="181">
                  <c:v>9.9999999999980105E-3</c:v>
                </c:pt>
                <c:pt idx="182">
                  <c:v>6.0000000000002274E-3</c:v>
                </c:pt>
                <c:pt idx="183">
                  <c:v>-6.4000000000000057E-2</c:v>
                </c:pt>
                <c:pt idx="184">
                  <c:v>2.9000000000003467E-2</c:v>
                </c:pt>
                <c:pt idx="185">
                  <c:v>-2.5999999999996248E-2</c:v>
                </c:pt>
                <c:pt idx="186">
                  <c:v>-1.099999999999568E-2</c:v>
                </c:pt>
                <c:pt idx="187">
                  <c:v>-7.6999999999998181E-2</c:v>
                </c:pt>
                <c:pt idx="188">
                  <c:v>-0.14400000000000546</c:v>
                </c:pt>
                <c:pt idx="189">
                  <c:v>-7.6999999999998181E-2</c:v>
                </c:pt>
                <c:pt idx="190">
                  <c:v>-9.0000000000003411E-2</c:v>
                </c:pt>
                <c:pt idx="191">
                  <c:v>-5.4000000000002046E-2</c:v>
                </c:pt>
                <c:pt idx="192">
                  <c:v>-0.10200000000000387</c:v>
                </c:pt>
                <c:pt idx="193">
                  <c:v>-0.22999999999998977</c:v>
                </c:pt>
                <c:pt idx="194">
                  <c:v>-0.117999999999995</c:v>
                </c:pt>
                <c:pt idx="195">
                  <c:v>-9.0000000000003411E-2</c:v>
                </c:pt>
                <c:pt idx="196">
                  <c:v>-1.9000000000005457E-2</c:v>
                </c:pt>
                <c:pt idx="197">
                  <c:v>-9.7000000000008413E-2</c:v>
                </c:pt>
                <c:pt idx="198">
                  <c:v>-0.26300000000000523</c:v>
                </c:pt>
                <c:pt idx="199">
                  <c:v>-9.8999999999989541E-2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7-4E39-833C-A631C948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'Y run charts'!$C$2:$C$26</c:f>
              <c:numCache>
                <c:formatCode>0.00%</c:formatCode>
                <c:ptCount val="25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5-4C24-A7D9-111B9251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xVal>
          <c:yVal>
            <c:numRef>
              <c:f>'Y run charts'!$C$2:$C$51</c:f>
              <c:numCache>
                <c:formatCode>0.00%</c:formatCode>
                <c:ptCount val="50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A90-8922-65788BE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</c:numCache>
            </c:numRef>
          </c:xVal>
          <c:yVal>
            <c:numRef>
              <c:f>'Y run charts'!$C$2:$C$76</c:f>
              <c:numCache>
                <c:formatCode>0.00%</c:formatCode>
                <c:ptCount val="75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E-47FF-A14C-0FCF7514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'Y run charts'!$C$2:$C$101</c:f>
              <c:numCache>
                <c:formatCode>0.00%</c:formatCode>
                <c:ptCount val="100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C-4940-B22C-869A88B6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</c:numCache>
            </c:numRef>
          </c:xVal>
          <c:yVal>
            <c:numRef>
              <c:f>'Y run charts'!$C$2:$C$126</c:f>
              <c:numCache>
                <c:formatCode>0.00%</c:formatCode>
                <c:ptCount val="125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  <c:pt idx="100">
                  <c:v>6.0999999999999943E-3</c:v>
                </c:pt>
                <c:pt idx="101">
                  <c:v>5.7000000000000384E-3</c:v>
                </c:pt>
                <c:pt idx="102">
                  <c:v>7.4999999999999286E-3</c:v>
                </c:pt>
                <c:pt idx="103">
                  <c:v>5.7000000000000384E-3</c:v>
                </c:pt>
                <c:pt idx="104">
                  <c:v>3.1000000000000584E-3</c:v>
                </c:pt>
                <c:pt idx="105">
                  <c:v>3.4000000000006025E-4</c:v>
                </c:pt>
                <c:pt idx="106">
                  <c:v>-6.1999999999997615E-4</c:v>
                </c:pt>
                <c:pt idx="107">
                  <c:v>-2.2000000000005571E-4</c:v>
                </c:pt>
                <c:pt idx="108">
                  <c:v>-5.8000000000006939E-4</c:v>
                </c:pt>
                <c:pt idx="109">
                  <c:v>-7.9999999999955663E-5</c:v>
                </c:pt>
                <c:pt idx="110">
                  <c:v>-5.8000000000006939E-4</c:v>
                </c:pt>
                <c:pt idx="111">
                  <c:v>-4.8000000000001817E-4</c:v>
                </c:pt>
                <c:pt idx="112">
                  <c:v>-5.2999999999997277E-4</c:v>
                </c:pt>
                <c:pt idx="113">
                  <c:v>-1.2199999999999989E-3</c:v>
                </c:pt>
                <c:pt idx="114">
                  <c:v>-1.1400000000000431E-3</c:v>
                </c:pt>
                <c:pt idx="115">
                  <c:v>-7.9333333333333176E-4</c:v>
                </c:pt>
                <c:pt idx="116">
                  <c:v>-5.2666666666671821E-4</c:v>
                </c:pt>
                <c:pt idx="117">
                  <c:v>-8.400000000000318E-4</c:v>
                </c:pt>
                <c:pt idx="118">
                  <c:v>-1.17999999999995E-3</c:v>
                </c:pt>
                <c:pt idx="119">
                  <c:v>-7.0666666666663032E-4</c:v>
                </c:pt>
                <c:pt idx="120">
                  <c:v>-6.749999999999545E-4</c:v>
                </c:pt>
                <c:pt idx="121">
                  <c:v>-3.0000000000001136E-4</c:v>
                </c:pt>
                <c:pt idx="122">
                  <c:v>-6.4999999999997731E-4</c:v>
                </c:pt>
                <c:pt idx="123">
                  <c:v>-9.5500000000001248E-4</c:v>
                </c:pt>
                <c:pt idx="124">
                  <c:v>-4.3999999999996928E-4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4-4B88-AA57-5D3F1CEEE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</c:numCache>
            </c:numRef>
          </c:xVal>
          <c:yVal>
            <c:numRef>
              <c:f>'Y run charts'!$C$2:$C$151</c:f>
              <c:numCache>
                <c:formatCode>0.00%</c:formatCode>
                <c:ptCount val="150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  <c:pt idx="100">
                  <c:v>6.0999999999999943E-3</c:v>
                </c:pt>
                <c:pt idx="101">
                  <c:v>5.7000000000000384E-3</c:v>
                </c:pt>
                <c:pt idx="102">
                  <c:v>7.4999999999999286E-3</c:v>
                </c:pt>
                <c:pt idx="103">
                  <c:v>5.7000000000000384E-3</c:v>
                </c:pt>
                <c:pt idx="104">
                  <c:v>3.1000000000000584E-3</c:v>
                </c:pt>
                <c:pt idx="105">
                  <c:v>3.4000000000006025E-4</c:v>
                </c:pt>
                <c:pt idx="106">
                  <c:v>-6.1999999999997615E-4</c:v>
                </c:pt>
                <c:pt idx="107">
                  <c:v>-2.2000000000005571E-4</c:v>
                </c:pt>
                <c:pt idx="108">
                  <c:v>-5.8000000000006939E-4</c:v>
                </c:pt>
                <c:pt idx="109">
                  <c:v>-7.9999999999955663E-5</c:v>
                </c:pt>
                <c:pt idx="110">
                  <c:v>-5.8000000000006939E-4</c:v>
                </c:pt>
                <c:pt idx="111">
                  <c:v>-4.8000000000001817E-4</c:v>
                </c:pt>
                <c:pt idx="112">
                  <c:v>-5.2999999999997277E-4</c:v>
                </c:pt>
                <c:pt idx="113">
                  <c:v>-1.2199999999999989E-3</c:v>
                </c:pt>
                <c:pt idx="114">
                  <c:v>-1.1400000000000431E-3</c:v>
                </c:pt>
                <c:pt idx="115">
                  <c:v>-7.9333333333333176E-4</c:v>
                </c:pt>
                <c:pt idx="116">
                  <c:v>-5.2666666666671821E-4</c:v>
                </c:pt>
                <c:pt idx="117">
                  <c:v>-8.400000000000318E-4</c:v>
                </c:pt>
                <c:pt idx="118">
                  <c:v>-1.17999999999995E-3</c:v>
                </c:pt>
                <c:pt idx="119">
                  <c:v>-7.0666666666663032E-4</c:v>
                </c:pt>
                <c:pt idx="120">
                  <c:v>-6.749999999999545E-4</c:v>
                </c:pt>
                <c:pt idx="121">
                  <c:v>-3.0000000000001136E-4</c:v>
                </c:pt>
                <c:pt idx="122">
                  <c:v>-6.4999999999997731E-4</c:v>
                </c:pt>
                <c:pt idx="123">
                  <c:v>-9.5500000000001248E-4</c:v>
                </c:pt>
                <c:pt idx="124">
                  <c:v>-4.3999999999996928E-4</c:v>
                </c:pt>
                <c:pt idx="125">
                  <c:v>-6.900000000000084E-3</c:v>
                </c:pt>
                <c:pt idx="126">
                  <c:v>5.4999999999999719E-3</c:v>
                </c:pt>
                <c:pt idx="127">
                  <c:v>5.7000000000000384E-3</c:v>
                </c:pt>
                <c:pt idx="128">
                  <c:v>1.8000000000000683E-3</c:v>
                </c:pt>
                <c:pt idx="129">
                  <c:v>7.0000000000000288E-3</c:v>
                </c:pt>
                <c:pt idx="130">
                  <c:v>-3.0000000000001136E-4</c:v>
                </c:pt>
                <c:pt idx="131">
                  <c:v>2.8000000000005798E-4</c:v>
                </c:pt>
                <c:pt idx="132">
                  <c:v>-6.0000000000002272E-5</c:v>
                </c:pt>
                <c:pt idx="133">
                  <c:v>-9.9999999999994321E-4</c:v>
                </c:pt>
                <c:pt idx="134">
                  <c:v>1.2000000000000454E-3</c:v>
                </c:pt>
                <c:pt idx="135">
                  <c:v>-1.6500000000000624E-3</c:v>
                </c:pt>
                <c:pt idx="136">
                  <c:v>-3.4000000000006025E-4</c:v>
                </c:pt>
                <c:pt idx="137">
                  <c:v>-4.0000000000006252E-4</c:v>
                </c:pt>
                <c:pt idx="138">
                  <c:v>-1.3299999999999556E-3</c:v>
                </c:pt>
                <c:pt idx="139">
                  <c:v>-3.7999999999996701E-4</c:v>
                </c:pt>
                <c:pt idx="140">
                  <c:v>-1.2999999999999546E-3</c:v>
                </c:pt>
                <c:pt idx="141">
                  <c:v>-2.8666666666670912E-4</c:v>
                </c:pt>
                <c:pt idx="142">
                  <c:v>-7.1333333333332874E-4</c:v>
                </c:pt>
                <c:pt idx="143">
                  <c:v>-1.4400000000000545E-3</c:v>
                </c:pt>
                <c:pt idx="144">
                  <c:v>-5.7333333333341825E-4</c:v>
                </c:pt>
                <c:pt idx="145">
                  <c:v>-1.0049999999999671E-3</c:v>
                </c:pt>
                <c:pt idx="146">
                  <c:v>-2.1000000000000795E-4</c:v>
                </c:pt>
                <c:pt idx="147">
                  <c:v>-5.2499999999994879E-4</c:v>
                </c:pt>
                <c:pt idx="148">
                  <c:v>-1.25E-3</c:v>
                </c:pt>
                <c:pt idx="149">
                  <c:v>-3.7499999999994314E-4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A-4B23-ACAE-3BE49B2B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</c:numCache>
            </c:numRef>
          </c:xVal>
          <c:yVal>
            <c:numRef>
              <c:f>'Y run charts'!$C$2:$C$176</c:f>
              <c:numCache>
                <c:formatCode>0.00%</c:formatCode>
                <c:ptCount val="175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  <c:pt idx="100">
                  <c:v>6.0999999999999943E-3</c:v>
                </c:pt>
                <c:pt idx="101">
                  <c:v>5.7000000000000384E-3</c:v>
                </c:pt>
                <c:pt idx="102">
                  <c:v>7.4999999999999286E-3</c:v>
                </c:pt>
                <c:pt idx="103">
                  <c:v>5.7000000000000384E-3</c:v>
                </c:pt>
                <c:pt idx="104">
                  <c:v>3.1000000000000584E-3</c:v>
                </c:pt>
                <c:pt idx="105">
                  <c:v>3.4000000000006025E-4</c:v>
                </c:pt>
                <c:pt idx="106">
                  <c:v>-6.1999999999997615E-4</c:v>
                </c:pt>
                <c:pt idx="107">
                  <c:v>-2.2000000000005571E-4</c:v>
                </c:pt>
                <c:pt idx="108">
                  <c:v>-5.8000000000006939E-4</c:v>
                </c:pt>
                <c:pt idx="109">
                  <c:v>-7.9999999999955663E-5</c:v>
                </c:pt>
                <c:pt idx="110">
                  <c:v>-5.8000000000006939E-4</c:v>
                </c:pt>
                <c:pt idx="111">
                  <c:v>-4.8000000000001817E-4</c:v>
                </c:pt>
                <c:pt idx="112">
                  <c:v>-5.2999999999997277E-4</c:v>
                </c:pt>
                <c:pt idx="113">
                  <c:v>-1.2199999999999989E-3</c:v>
                </c:pt>
                <c:pt idx="114">
                  <c:v>-1.1400000000000431E-3</c:v>
                </c:pt>
                <c:pt idx="115">
                  <c:v>-7.9333333333333176E-4</c:v>
                </c:pt>
                <c:pt idx="116">
                  <c:v>-5.2666666666671821E-4</c:v>
                </c:pt>
                <c:pt idx="117">
                  <c:v>-8.400000000000318E-4</c:v>
                </c:pt>
                <c:pt idx="118">
                  <c:v>-1.17999999999995E-3</c:v>
                </c:pt>
                <c:pt idx="119">
                  <c:v>-7.0666666666663032E-4</c:v>
                </c:pt>
                <c:pt idx="120">
                  <c:v>-6.749999999999545E-4</c:v>
                </c:pt>
                <c:pt idx="121">
                  <c:v>-3.0000000000001136E-4</c:v>
                </c:pt>
                <c:pt idx="122">
                  <c:v>-6.4999999999997731E-4</c:v>
                </c:pt>
                <c:pt idx="123">
                  <c:v>-9.5500000000001248E-4</c:v>
                </c:pt>
                <c:pt idx="124">
                  <c:v>-4.3999999999996928E-4</c:v>
                </c:pt>
                <c:pt idx="125">
                  <c:v>-6.900000000000084E-3</c:v>
                </c:pt>
                <c:pt idx="126">
                  <c:v>5.4999999999999719E-3</c:v>
                </c:pt>
                <c:pt idx="127">
                  <c:v>5.7000000000000384E-3</c:v>
                </c:pt>
                <c:pt idx="128">
                  <c:v>1.8000000000000683E-3</c:v>
                </c:pt>
                <c:pt idx="129">
                  <c:v>7.0000000000000288E-3</c:v>
                </c:pt>
                <c:pt idx="130">
                  <c:v>-3.0000000000001136E-4</c:v>
                </c:pt>
                <c:pt idx="131">
                  <c:v>2.8000000000005798E-4</c:v>
                </c:pt>
                <c:pt idx="132">
                  <c:v>-6.0000000000002272E-5</c:v>
                </c:pt>
                <c:pt idx="133">
                  <c:v>-9.9999999999994321E-4</c:v>
                </c:pt>
                <c:pt idx="134">
                  <c:v>1.2000000000000454E-3</c:v>
                </c:pt>
                <c:pt idx="135">
                  <c:v>-1.6500000000000624E-3</c:v>
                </c:pt>
                <c:pt idx="136">
                  <c:v>-3.4000000000006025E-4</c:v>
                </c:pt>
                <c:pt idx="137">
                  <c:v>-4.0000000000006252E-4</c:v>
                </c:pt>
                <c:pt idx="138">
                  <c:v>-1.3299999999999556E-3</c:v>
                </c:pt>
                <c:pt idx="139">
                  <c:v>-3.7999999999996701E-4</c:v>
                </c:pt>
                <c:pt idx="140">
                  <c:v>-1.2999999999999546E-3</c:v>
                </c:pt>
                <c:pt idx="141">
                  <c:v>-2.8666666666670912E-4</c:v>
                </c:pt>
                <c:pt idx="142">
                  <c:v>-7.1333333333332874E-4</c:v>
                </c:pt>
                <c:pt idx="143">
                  <c:v>-1.4400000000000545E-3</c:v>
                </c:pt>
                <c:pt idx="144">
                  <c:v>-5.7333333333341825E-4</c:v>
                </c:pt>
                <c:pt idx="145">
                  <c:v>-1.0049999999999671E-3</c:v>
                </c:pt>
                <c:pt idx="146">
                  <c:v>-2.1000000000000795E-4</c:v>
                </c:pt>
                <c:pt idx="147">
                  <c:v>-5.2499999999994879E-4</c:v>
                </c:pt>
                <c:pt idx="148">
                  <c:v>-1.25E-3</c:v>
                </c:pt>
                <c:pt idx="149">
                  <c:v>-3.7499999999994314E-4</c:v>
                </c:pt>
                <c:pt idx="150">
                  <c:v>-6.0000000000002272E-4</c:v>
                </c:pt>
                <c:pt idx="151">
                  <c:v>7.1999999999999174E-3</c:v>
                </c:pt>
                <c:pt idx="152">
                  <c:v>9.2000000000000519E-3</c:v>
                </c:pt>
                <c:pt idx="153">
                  <c:v>6.7999999999999615E-3</c:v>
                </c:pt>
                <c:pt idx="154">
                  <c:v>8.799999999999919E-3</c:v>
                </c:pt>
                <c:pt idx="155">
                  <c:v>-1.3400000000000035E-3</c:v>
                </c:pt>
                <c:pt idx="156">
                  <c:v>9.6000000000003635E-4</c:v>
                </c:pt>
                <c:pt idx="157">
                  <c:v>-1.8000000000000681E-4</c:v>
                </c:pt>
                <c:pt idx="158">
                  <c:v>-7.5999999999993401E-4</c:v>
                </c:pt>
                <c:pt idx="159">
                  <c:v>1.0399999999999921E-3</c:v>
                </c:pt>
                <c:pt idx="160">
                  <c:v>-1.2300000000000466E-3</c:v>
                </c:pt>
                <c:pt idx="161">
                  <c:v>-3.7999999999996701E-4</c:v>
                </c:pt>
                <c:pt idx="162">
                  <c:v>-5.5999999999997382E-4</c:v>
                </c:pt>
                <c:pt idx="163">
                  <c:v>-8.7000000000003296E-4</c:v>
                </c:pt>
                <c:pt idx="164">
                  <c:v>-3.7000000000006141E-4</c:v>
                </c:pt>
                <c:pt idx="165">
                  <c:v>-1.2400000000000471E-3</c:v>
                </c:pt>
                <c:pt idx="166">
                  <c:v>-2.4000000000000909E-4</c:v>
                </c:pt>
                <c:pt idx="167">
                  <c:v>-7.5333333333333025E-4</c:v>
                </c:pt>
                <c:pt idx="168">
                  <c:v>-1.3333333333332576E-3</c:v>
                </c:pt>
                <c:pt idx="169">
                  <c:v>-4.9999999999992422E-4</c:v>
                </c:pt>
                <c:pt idx="170">
                  <c:v>-9.0000000000003413E-4</c:v>
                </c:pt>
                <c:pt idx="171">
                  <c:v>-7.8000000000002958E-4</c:v>
                </c:pt>
                <c:pt idx="172">
                  <c:v>-4.9499999999994774E-4</c:v>
                </c:pt>
                <c:pt idx="173">
                  <c:v>-1.3349999999999794E-3</c:v>
                </c:pt>
                <c:pt idx="174">
                  <c:v>-5.9499999999999885E-4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B-4408-8D9D-8C0598F8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xVal>
          <c:yVal>
            <c:numRef>
              <c:f>'Y run charts'!$C$2:$C$201</c:f>
              <c:numCache>
                <c:formatCode>0.00%</c:formatCode>
                <c:ptCount val="200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  <c:pt idx="100">
                  <c:v>6.0999999999999943E-3</c:v>
                </c:pt>
                <c:pt idx="101">
                  <c:v>5.7000000000000384E-3</c:v>
                </c:pt>
                <c:pt idx="102">
                  <c:v>7.4999999999999286E-3</c:v>
                </c:pt>
                <c:pt idx="103">
                  <c:v>5.7000000000000384E-3</c:v>
                </c:pt>
                <c:pt idx="104">
                  <c:v>3.1000000000000584E-3</c:v>
                </c:pt>
                <c:pt idx="105">
                  <c:v>3.4000000000006025E-4</c:v>
                </c:pt>
                <c:pt idx="106">
                  <c:v>-6.1999999999997615E-4</c:v>
                </c:pt>
                <c:pt idx="107">
                  <c:v>-2.2000000000005571E-4</c:v>
                </c:pt>
                <c:pt idx="108">
                  <c:v>-5.8000000000006939E-4</c:v>
                </c:pt>
                <c:pt idx="109">
                  <c:v>-7.9999999999955663E-5</c:v>
                </c:pt>
                <c:pt idx="110">
                  <c:v>-5.8000000000006939E-4</c:v>
                </c:pt>
                <c:pt idx="111">
                  <c:v>-4.8000000000001817E-4</c:v>
                </c:pt>
                <c:pt idx="112">
                  <c:v>-5.2999999999997277E-4</c:v>
                </c:pt>
                <c:pt idx="113">
                  <c:v>-1.2199999999999989E-3</c:v>
                </c:pt>
                <c:pt idx="114">
                  <c:v>-1.1400000000000431E-3</c:v>
                </c:pt>
                <c:pt idx="115">
                  <c:v>-7.9333333333333176E-4</c:v>
                </c:pt>
                <c:pt idx="116">
                  <c:v>-5.2666666666671821E-4</c:v>
                </c:pt>
                <c:pt idx="117">
                  <c:v>-8.400000000000318E-4</c:v>
                </c:pt>
                <c:pt idx="118">
                  <c:v>-1.17999999999995E-3</c:v>
                </c:pt>
                <c:pt idx="119">
                  <c:v>-7.0666666666663032E-4</c:v>
                </c:pt>
                <c:pt idx="120">
                  <c:v>-6.749999999999545E-4</c:v>
                </c:pt>
                <c:pt idx="121">
                  <c:v>-3.0000000000001136E-4</c:v>
                </c:pt>
                <c:pt idx="122">
                  <c:v>-6.4999999999997731E-4</c:v>
                </c:pt>
                <c:pt idx="123">
                  <c:v>-9.5500000000001248E-4</c:v>
                </c:pt>
                <c:pt idx="124">
                  <c:v>-4.3999999999996928E-4</c:v>
                </c:pt>
                <c:pt idx="125">
                  <c:v>-6.900000000000084E-3</c:v>
                </c:pt>
                <c:pt idx="126">
                  <c:v>5.4999999999999719E-3</c:v>
                </c:pt>
                <c:pt idx="127">
                  <c:v>5.7000000000000384E-3</c:v>
                </c:pt>
                <c:pt idx="128">
                  <c:v>1.8000000000000683E-3</c:v>
                </c:pt>
                <c:pt idx="129">
                  <c:v>7.0000000000000288E-3</c:v>
                </c:pt>
                <c:pt idx="130">
                  <c:v>-3.0000000000001136E-4</c:v>
                </c:pt>
                <c:pt idx="131">
                  <c:v>2.8000000000005798E-4</c:v>
                </c:pt>
                <c:pt idx="132">
                  <c:v>-6.0000000000002272E-5</c:v>
                </c:pt>
                <c:pt idx="133">
                  <c:v>-9.9999999999994321E-4</c:v>
                </c:pt>
                <c:pt idx="134">
                  <c:v>1.2000000000000454E-3</c:v>
                </c:pt>
                <c:pt idx="135">
                  <c:v>-1.6500000000000624E-3</c:v>
                </c:pt>
                <c:pt idx="136">
                  <c:v>-3.4000000000006025E-4</c:v>
                </c:pt>
                <c:pt idx="137">
                  <c:v>-4.0000000000006252E-4</c:v>
                </c:pt>
                <c:pt idx="138">
                  <c:v>-1.3299999999999556E-3</c:v>
                </c:pt>
                <c:pt idx="139">
                  <c:v>-3.7999999999996701E-4</c:v>
                </c:pt>
                <c:pt idx="140">
                  <c:v>-1.2999999999999546E-3</c:v>
                </c:pt>
                <c:pt idx="141">
                  <c:v>-2.8666666666670912E-4</c:v>
                </c:pt>
                <c:pt idx="142">
                  <c:v>-7.1333333333332874E-4</c:v>
                </c:pt>
                <c:pt idx="143">
                  <c:v>-1.4400000000000545E-3</c:v>
                </c:pt>
                <c:pt idx="144">
                  <c:v>-5.7333333333341825E-4</c:v>
                </c:pt>
                <c:pt idx="145">
                  <c:v>-1.0049999999999671E-3</c:v>
                </c:pt>
                <c:pt idx="146">
                  <c:v>-2.1000000000000795E-4</c:v>
                </c:pt>
                <c:pt idx="147">
                  <c:v>-5.2499999999994879E-4</c:v>
                </c:pt>
                <c:pt idx="148">
                  <c:v>-1.25E-3</c:v>
                </c:pt>
                <c:pt idx="149">
                  <c:v>-3.7499999999994314E-4</c:v>
                </c:pt>
                <c:pt idx="150">
                  <c:v>-6.0000000000002272E-4</c:v>
                </c:pt>
                <c:pt idx="151">
                  <c:v>7.1999999999999174E-3</c:v>
                </c:pt>
                <c:pt idx="152">
                  <c:v>9.2000000000000519E-3</c:v>
                </c:pt>
                <c:pt idx="153">
                  <c:v>6.7999999999999615E-3</c:v>
                </c:pt>
                <c:pt idx="154">
                  <c:v>8.799999999999919E-3</c:v>
                </c:pt>
                <c:pt idx="155">
                  <c:v>-1.3400000000000035E-3</c:v>
                </c:pt>
                <c:pt idx="156">
                  <c:v>9.6000000000003635E-4</c:v>
                </c:pt>
                <c:pt idx="157">
                  <c:v>-1.8000000000000681E-4</c:v>
                </c:pt>
                <c:pt idx="158">
                  <c:v>-7.5999999999993401E-4</c:v>
                </c:pt>
                <c:pt idx="159">
                  <c:v>1.0399999999999921E-3</c:v>
                </c:pt>
                <c:pt idx="160">
                  <c:v>-1.2300000000000466E-3</c:v>
                </c:pt>
                <c:pt idx="161">
                  <c:v>-3.7999999999996701E-4</c:v>
                </c:pt>
                <c:pt idx="162">
                  <c:v>-5.5999999999997382E-4</c:v>
                </c:pt>
                <c:pt idx="163">
                  <c:v>-8.7000000000003296E-4</c:v>
                </c:pt>
                <c:pt idx="164">
                  <c:v>-3.7000000000006141E-4</c:v>
                </c:pt>
                <c:pt idx="165">
                  <c:v>-1.2400000000000471E-3</c:v>
                </c:pt>
                <c:pt idx="166">
                  <c:v>-2.4000000000000909E-4</c:v>
                </c:pt>
                <c:pt idx="167">
                  <c:v>-7.5333333333333025E-4</c:v>
                </c:pt>
                <c:pt idx="168">
                  <c:v>-1.3333333333332576E-3</c:v>
                </c:pt>
                <c:pt idx="169">
                  <c:v>-4.9999999999992422E-4</c:v>
                </c:pt>
                <c:pt idx="170">
                  <c:v>-9.0000000000003413E-4</c:v>
                </c:pt>
                <c:pt idx="171">
                  <c:v>-7.8000000000002958E-4</c:v>
                </c:pt>
                <c:pt idx="172">
                  <c:v>-4.9499999999994774E-4</c:v>
                </c:pt>
                <c:pt idx="173">
                  <c:v>-1.3349999999999794E-3</c:v>
                </c:pt>
                <c:pt idx="174">
                  <c:v>-5.9499999999999885E-4</c:v>
                </c:pt>
                <c:pt idx="175">
                  <c:v>6.900000000000084E-3</c:v>
                </c:pt>
                <c:pt idx="176">
                  <c:v>9.2000000000000519E-3</c:v>
                </c:pt>
                <c:pt idx="177">
                  <c:v>6.4999999999999503E-3</c:v>
                </c:pt>
                <c:pt idx="178">
                  <c:v>-9.9999999999944575E-5</c:v>
                </c:pt>
                <c:pt idx="179">
                  <c:v>7.7999999999999407E-3</c:v>
                </c:pt>
                <c:pt idx="180">
                  <c:v>5.400000000000205E-4</c:v>
                </c:pt>
                <c:pt idx="181">
                  <c:v>1.9999999999996022E-4</c:v>
                </c:pt>
                <c:pt idx="182">
                  <c:v>1.2000000000000454E-4</c:v>
                </c:pt>
                <c:pt idx="183">
                  <c:v>-1.2800000000000012E-3</c:v>
                </c:pt>
                <c:pt idx="184">
                  <c:v>5.8000000000006939E-4</c:v>
                </c:pt>
                <c:pt idx="185">
                  <c:v>-2.5999999999996246E-4</c:v>
                </c:pt>
                <c:pt idx="186">
                  <c:v>-1.099999999999568E-4</c:v>
                </c:pt>
                <c:pt idx="187">
                  <c:v>-7.6999999999998185E-4</c:v>
                </c:pt>
                <c:pt idx="188">
                  <c:v>-1.4400000000000545E-3</c:v>
                </c:pt>
                <c:pt idx="189">
                  <c:v>-7.6999999999998185E-4</c:v>
                </c:pt>
                <c:pt idx="190">
                  <c:v>-6.0000000000002272E-4</c:v>
                </c:pt>
                <c:pt idx="191">
                  <c:v>-3.6000000000001363E-4</c:v>
                </c:pt>
                <c:pt idx="192">
                  <c:v>-6.8000000000002574E-4</c:v>
                </c:pt>
                <c:pt idx="193">
                  <c:v>-1.5333333333332651E-3</c:v>
                </c:pt>
                <c:pt idx="194">
                  <c:v>-7.8666666666663335E-4</c:v>
                </c:pt>
                <c:pt idx="195">
                  <c:v>-4.5000000000001706E-4</c:v>
                </c:pt>
                <c:pt idx="196">
                  <c:v>-9.5000000000027286E-5</c:v>
                </c:pt>
                <c:pt idx="197">
                  <c:v>-4.8500000000004204E-4</c:v>
                </c:pt>
                <c:pt idx="198">
                  <c:v>-1.3150000000000262E-3</c:v>
                </c:pt>
                <c:pt idx="199">
                  <c:v>-4.9499999999994774E-4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034-B1B5-A66C690A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'Y run charts (corrected)'!$B$2:$B$26</c:f>
              <c:numCache>
                <c:formatCode>General</c:formatCode>
                <c:ptCount val="25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5-4EA0-AE31-D267C1389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</c:numCache>
            </c:numRef>
          </c:xVal>
          <c:yVal>
            <c:numRef>
              <c:f>'X run charts'!$B$2:$B$126</c:f>
              <c:numCache>
                <c:formatCode>General</c:formatCode>
                <c:ptCount val="125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  <c:pt idx="100">
                  <c:v>6.0999999999999943E-2</c:v>
                </c:pt>
                <c:pt idx="101">
                  <c:v>1.9000000000000128E-2</c:v>
                </c:pt>
                <c:pt idx="102">
                  <c:v>-3.0000000000001137E-3</c:v>
                </c:pt>
                <c:pt idx="103">
                  <c:v>9.9999999999944578E-4</c:v>
                </c:pt>
                <c:pt idx="104">
                  <c:v>-1.9000000000000128E-2</c:v>
                </c:pt>
                <c:pt idx="105">
                  <c:v>-2.1999999999998465E-2</c:v>
                </c:pt>
                <c:pt idx="106">
                  <c:v>-5.5999999999997385E-2</c:v>
                </c:pt>
                <c:pt idx="107">
                  <c:v>-9.1999999999998749E-2</c:v>
                </c:pt>
                <c:pt idx="108">
                  <c:v>-9.100000000000108E-2</c:v>
                </c:pt>
                <c:pt idx="109">
                  <c:v>-8.4000000000003183E-2</c:v>
                </c:pt>
                <c:pt idx="110">
                  <c:v>-0.1039999999999992</c:v>
                </c:pt>
                <c:pt idx="111">
                  <c:v>-0.12600000000000477</c:v>
                </c:pt>
                <c:pt idx="112">
                  <c:v>-0.12699999999999534</c:v>
                </c:pt>
                <c:pt idx="113">
                  <c:v>-0.12600000000000477</c:v>
                </c:pt>
                <c:pt idx="114">
                  <c:v>-0.18099999999999739</c:v>
                </c:pt>
                <c:pt idx="115">
                  <c:v>-0.20599999999998886</c:v>
                </c:pt>
                <c:pt idx="116">
                  <c:v>-0.20900000000000318</c:v>
                </c:pt>
                <c:pt idx="117">
                  <c:v>-0.22800000000000864</c:v>
                </c:pt>
                <c:pt idx="118">
                  <c:v>-0.242999999999995</c:v>
                </c:pt>
                <c:pt idx="119">
                  <c:v>-0.31200000000001182</c:v>
                </c:pt>
                <c:pt idx="120">
                  <c:v>-0.24600000000000932</c:v>
                </c:pt>
                <c:pt idx="121">
                  <c:v>-0.29300000000000637</c:v>
                </c:pt>
                <c:pt idx="122">
                  <c:v>-0.5560000000000116</c:v>
                </c:pt>
                <c:pt idx="123">
                  <c:v>-0.33899999999999864</c:v>
                </c:pt>
                <c:pt idx="124">
                  <c:v>-0.43899999999999295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56F-990A-2690629C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xVal>
          <c:yVal>
            <c:numRef>
              <c:f>'Y run charts (corrected)'!$B$2:$B$51</c:f>
              <c:numCache>
                <c:formatCode>General</c:formatCode>
                <c:ptCount val="50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2D2-91AE-EF122D0F5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</c:numCache>
            </c:numRef>
          </c:xVal>
          <c:yVal>
            <c:numRef>
              <c:f>'Y run charts (corrected)'!$B$2:$B$76</c:f>
              <c:numCache>
                <c:formatCode>General</c:formatCode>
                <c:ptCount val="75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3-44F9-B2A0-A92F6B4F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'Y run charts (corrected)'!$B$2:$B$101</c:f>
              <c:numCache>
                <c:formatCode>General</c:formatCode>
                <c:ptCount val="100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2-42BB-BD13-06E1816C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</c:numCache>
            </c:numRef>
          </c:xVal>
          <c:yVal>
            <c:numRef>
              <c:f>'Y run charts (corrected)'!$B$2:$B$126</c:f>
              <c:numCache>
                <c:formatCode>General</c:formatCode>
                <c:ptCount val="125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  <c:pt idx="100">
                  <c:v>1.2704055459272549E-2</c:v>
                </c:pt>
                <c:pt idx="101">
                  <c:v>8.7040554592729899E-3</c:v>
                </c:pt>
                <c:pt idx="102">
                  <c:v>2.6704055459271896E-2</c:v>
                </c:pt>
                <c:pt idx="103">
                  <c:v>8.7040554592729899E-3</c:v>
                </c:pt>
                <c:pt idx="104">
                  <c:v>-1.7295944540726811E-2</c:v>
                </c:pt>
                <c:pt idx="105">
                  <c:v>1.0710987868287461E-2</c:v>
                </c:pt>
                <c:pt idx="106">
                  <c:v>-3.7289012131714358E-2</c:v>
                </c:pt>
                <c:pt idx="107">
                  <c:v>-1.7289012131718337E-2</c:v>
                </c:pt>
                <c:pt idx="108">
                  <c:v>-3.5289012131719019E-2</c:v>
                </c:pt>
                <c:pt idx="109">
                  <c:v>-1.0289012131713335E-2</c:v>
                </c:pt>
                <c:pt idx="110">
                  <c:v>-1.1780346620457682E-2</c:v>
                </c:pt>
                <c:pt idx="111">
                  <c:v>-1.7803466204525664E-3</c:v>
                </c:pt>
                <c:pt idx="112">
                  <c:v>-6.7803466204480189E-3</c:v>
                </c:pt>
                <c:pt idx="113">
                  <c:v>-7.5780346620450634E-2</c:v>
                </c:pt>
                <c:pt idx="114">
                  <c:v>-6.7780346620455068E-2</c:v>
                </c:pt>
                <c:pt idx="115">
                  <c:v>-2.0271681109185702E-2</c:v>
                </c:pt>
                <c:pt idx="116">
                  <c:v>1.972831889080634E-2</c:v>
                </c:pt>
                <c:pt idx="117">
                  <c:v>-2.7271681109190704E-2</c:v>
                </c:pt>
                <c:pt idx="118">
                  <c:v>-7.8271681109178426E-2</c:v>
                </c:pt>
                <c:pt idx="119">
                  <c:v>-7.2716811091804723E-3</c:v>
                </c:pt>
                <c:pt idx="120">
                  <c:v>1.6236984402087956E-2</c:v>
                </c:pt>
                <c:pt idx="121">
                  <c:v>9.1236984402076587E-2</c:v>
                </c:pt>
                <c:pt idx="122">
                  <c:v>2.1236984402083409E-2</c:v>
                </c:pt>
                <c:pt idx="123">
                  <c:v>-3.976301559792364E-2</c:v>
                </c:pt>
                <c:pt idx="124">
                  <c:v>6.3236984402085E-2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2-46BA-B858-D38E8A8B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</c:numCache>
            </c:numRef>
          </c:xVal>
          <c:yVal>
            <c:numRef>
              <c:f>'Y run charts (corrected)'!$B$2:$B$151</c:f>
              <c:numCache>
                <c:formatCode>General</c:formatCode>
                <c:ptCount val="150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  <c:pt idx="100">
                  <c:v>1.2704055459272549E-2</c:v>
                </c:pt>
                <c:pt idx="101">
                  <c:v>8.7040554592729899E-3</c:v>
                </c:pt>
                <c:pt idx="102">
                  <c:v>2.6704055459271896E-2</c:v>
                </c:pt>
                <c:pt idx="103">
                  <c:v>8.7040554592729899E-3</c:v>
                </c:pt>
                <c:pt idx="104">
                  <c:v>-1.7295944540726811E-2</c:v>
                </c:pt>
                <c:pt idx="105">
                  <c:v>1.0710987868287461E-2</c:v>
                </c:pt>
                <c:pt idx="106">
                  <c:v>-3.7289012131714358E-2</c:v>
                </c:pt>
                <c:pt idx="107">
                  <c:v>-1.7289012131718337E-2</c:v>
                </c:pt>
                <c:pt idx="108">
                  <c:v>-3.5289012131719019E-2</c:v>
                </c:pt>
                <c:pt idx="109">
                  <c:v>-1.0289012131713335E-2</c:v>
                </c:pt>
                <c:pt idx="110">
                  <c:v>-1.1780346620457682E-2</c:v>
                </c:pt>
                <c:pt idx="111">
                  <c:v>-1.7803466204525664E-3</c:v>
                </c:pt>
                <c:pt idx="112">
                  <c:v>-6.7803466204480189E-3</c:v>
                </c:pt>
                <c:pt idx="113">
                  <c:v>-7.5780346620450634E-2</c:v>
                </c:pt>
                <c:pt idx="114">
                  <c:v>-6.7780346620455068E-2</c:v>
                </c:pt>
                <c:pt idx="115">
                  <c:v>-2.0271681109185702E-2</c:v>
                </c:pt>
                <c:pt idx="116">
                  <c:v>1.972831889080634E-2</c:v>
                </c:pt>
                <c:pt idx="117">
                  <c:v>-2.7271681109190704E-2</c:v>
                </c:pt>
                <c:pt idx="118">
                  <c:v>-7.8271681109178426E-2</c:v>
                </c:pt>
                <c:pt idx="119">
                  <c:v>-7.2716811091804723E-3</c:v>
                </c:pt>
                <c:pt idx="120">
                  <c:v>1.6236984402087956E-2</c:v>
                </c:pt>
                <c:pt idx="121">
                  <c:v>9.1236984402076587E-2</c:v>
                </c:pt>
                <c:pt idx="122">
                  <c:v>2.1236984402083409E-2</c:v>
                </c:pt>
                <c:pt idx="123">
                  <c:v>-3.976301559792364E-2</c:v>
                </c:pt>
                <c:pt idx="124">
                  <c:v>6.3236984402085E-2</c:v>
                </c:pt>
                <c:pt idx="125">
                  <c:v>-0.11305031773541337</c:v>
                </c:pt>
                <c:pt idx="126">
                  <c:v>1.0949682264587188E-2</c:v>
                </c:pt>
                <c:pt idx="127">
                  <c:v>1.2949682264587856E-2</c:v>
                </c:pt>
                <c:pt idx="128">
                  <c:v>-2.6050317735411846E-2</c:v>
                </c:pt>
                <c:pt idx="129">
                  <c:v>2.5949682264587756E-2</c:v>
                </c:pt>
                <c:pt idx="130">
                  <c:v>-1.7773367995378729E-2</c:v>
                </c:pt>
                <c:pt idx="131">
                  <c:v>1.1226632004624738E-2</c:v>
                </c:pt>
                <c:pt idx="132">
                  <c:v>-5.7733679953782743E-3</c:v>
                </c:pt>
                <c:pt idx="133">
                  <c:v>-5.2773367995375318E-2</c:v>
                </c:pt>
                <c:pt idx="134">
                  <c:v>5.7226632004624113E-2</c:v>
                </c:pt>
                <c:pt idx="135">
                  <c:v>-0.11617718082034145</c:v>
                </c:pt>
                <c:pt idx="136">
                  <c:v>1.4822819179658768E-2</c:v>
                </c:pt>
                <c:pt idx="137">
                  <c:v>8.8228191796585406E-3</c:v>
                </c:pt>
                <c:pt idx="138">
                  <c:v>-8.4177180820330766E-2</c:v>
                </c:pt>
                <c:pt idx="139">
                  <c:v>1.082281917966809E-2</c:v>
                </c:pt>
                <c:pt idx="140">
                  <c:v>-9.4580993645285411E-2</c:v>
                </c:pt>
                <c:pt idx="141">
                  <c:v>5.7419006354701402E-2</c:v>
                </c:pt>
                <c:pt idx="142">
                  <c:v>-6.5809936452915496E-3</c:v>
                </c:pt>
                <c:pt idx="143">
                  <c:v>-0.11558099364530042</c:v>
                </c:pt>
                <c:pt idx="144">
                  <c:v>1.4419006354695035E-2</c:v>
                </c:pt>
                <c:pt idx="145">
                  <c:v>-4.8984806470242698E-2</c:v>
                </c:pt>
                <c:pt idx="146">
                  <c:v>0.11001519352974912</c:v>
                </c:pt>
                <c:pt idx="147">
                  <c:v>4.701519352976094E-2</c:v>
                </c:pt>
                <c:pt idx="148">
                  <c:v>-9.7984806470249292E-2</c:v>
                </c:pt>
                <c:pt idx="149">
                  <c:v>7.7015193529762077E-2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D-4F29-A4A9-315288FD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</c:numCache>
            </c:numRef>
          </c:xVal>
          <c:yVal>
            <c:numRef>
              <c:f>'Y run charts (corrected)'!$B$2:$B$176</c:f>
              <c:numCache>
                <c:formatCode>General</c:formatCode>
                <c:ptCount val="175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  <c:pt idx="100">
                  <c:v>1.2704055459272549E-2</c:v>
                </c:pt>
                <c:pt idx="101">
                  <c:v>8.7040554592729899E-3</c:v>
                </c:pt>
                <c:pt idx="102">
                  <c:v>2.6704055459271896E-2</c:v>
                </c:pt>
                <c:pt idx="103">
                  <c:v>8.7040554592729899E-3</c:v>
                </c:pt>
                <c:pt idx="104">
                  <c:v>-1.7295944540726811E-2</c:v>
                </c:pt>
                <c:pt idx="105">
                  <c:v>1.0710987868287461E-2</c:v>
                </c:pt>
                <c:pt idx="106">
                  <c:v>-3.7289012131714358E-2</c:v>
                </c:pt>
                <c:pt idx="107">
                  <c:v>-1.7289012131718337E-2</c:v>
                </c:pt>
                <c:pt idx="108">
                  <c:v>-3.5289012131719019E-2</c:v>
                </c:pt>
                <c:pt idx="109">
                  <c:v>-1.0289012131713335E-2</c:v>
                </c:pt>
                <c:pt idx="110">
                  <c:v>-1.1780346620457682E-2</c:v>
                </c:pt>
                <c:pt idx="111">
                  <c:v>-1.7803466204525664E-3</c:v>
                </c:pt>
                <c:pt idx="112">
                  <c:v>-6.7803466204480189E-3</c:v>
                </c:pt>
                <c:pt idx="113">
                  <c:v>-7.5780346620450634E-2</c:v>
                </c:pt>
                <c:pt idx="114">
                  <c:v>-6.7780346620455068E-2</c:v>
                </c:pt>
                <c:pt idx="115">
                  <c:v>-2.0271681109185702E-2</c:v>
                </c:pt>
                <c:pt idx="116">
                  <c:v>1.972831889080634E-2</c:v>
                </c:pt>
                <c:pt idx="117">
                  <c:v>-2.7271681109190704E-2</c:v>
                </c:pt>
                <c:pt idx="118">
                  <c:v>-7.8271681109178426E-2</c:v>
                </c:pt>
                <c:pt idx="119">
                  <c:v>-7.2716811091804723E-3</c:v>
                </c:pt>
                <c:pt idx="120">
                  <c:v>1.6236984402087956E-2</c:v>
                </c:pt>
                <c:pt idx="121">
                  <c:v>9.1236984402076587E-2</c:v>
                </c:pt>
                <c:pt idx="122">
                  <c:v>2.1236984402083409E-2</c:v>
                </c:pt>
                <c:pt idx="123">
                  <c:v>-3.976301559792364E-2</c:v>
                </c:pt>
                <c:pt idx="124">
                  <c:v>6.3236984402085E-2</c:v>
                </c:pt>
                <c:pt idx="125">
                  <c:v>-0.11305031773541337</c:v>
                </c:pt>
                <c:pt idx="126">
                  <c:v>1.0949682264587188E-2</c:v>
                </c:pt>
                <c:pt idx="127">
                  <c:v>1.2949682264587856E-2</c:v>
                </c:pt>
                <c:pt idx="128">
                  <c:v>-2.6050317735411846E-2</c:v>
                </c:pt>
                <c:pt idx="129">
                  <c:v>2.5949682264587756E-2</c:v>
                </c:pt>
                <c:pt idx="130">
                  <c:v>-1.7773367995378729E-2</c:v>
                </c:pt>
                <c:pt idx="131">
                  <c:v>1.1226632004624738E-2</c:v>
                </c:pt>
                <c:pt idx="132">
                  <c:v>-5.7733679953782743E-3</c:v>
                </c:pt>
                <c:pt idx="133">
                  <c:v>-5.2773367995375318E-2</c:v>
                </c:pt>
                <c:pt idx="134">
                  <c:v>5.7226632004624113E-2</c:v>
                </c:pt>
                <c:pt idx="135">
                  <c:v>-0.11617718082034145</c:v>
                </c:pt>
                <c:pt idx="136">
                  <c:v>1.4822819179658768E-2</c:v>
                </c:pt>
                <c:pt idx="137">
                  <c:v>8.8228191796585406E-3</c:v>
                </c:pt>
                <c:pt idx="138">
                  <c:v>-8.4177180820330766E-2</c:v>
                </c:pt>
                <c:pt idx="139">
                  <c:v>1.082281917966809E-2</c:v>
                </c:pt>
                <c:pt idx="140">
                  <c:v>-9.4580993645285411E-2</c:v>
                </c:pt>
                <c:pt idx="141">
                  <c:v>5.7419006354701402E-2</c:v>
                </c:pt>
                <c:pt idx="142">
                  <c:v>-6.5809936452915496E-3</c:v>
                </c:pt>
                <c:pt idx="143">
                  <c:v>-0.11558099364530042</c:v>
                </c:pt>
                <c:pt idx="144">
                  <c:v>1.4419006354695035E-2</c:v>
                </c:pt>
                <c:pt idx="145">
                  <c:v>-4.8984806470242698E-2</c:v>
                </c:pt>
                <c:pt idx="146">
                  <c:v>0.11001519352974912</c:v>
                </c:pt>
                <c:pt idx="147">
                  <c:v>4.701519352976094E-2</c:v>
                </c:pt>
                <c:pt idx="148">
                  <c:v>-9.7984806470249292E-2</c:v>
                </c:pt>
                <c:pt idx="149">
                  <c:v>7.7015193529762077E-2</c:v>
                </c:pt>
                <c:pt idx="150">
                  <c:v>-5.0973458776924579E-2</c:v>
                </c:pt>
                <c:pt idx="151">
                  <c:v>2.7026541223074824E-2</c:v>
                </c:pt>
                <c:pt idx="152">
                  <c:v>4.7026541223076174E-2</c:v>
                </c:pt>
                <c:pt idx="153">
                  <c:v>2.3026541223075264E-2</c:v>
                </c:pt>
                <c:pt idx="154">
                  <c:v>4.3026541223074838E-2</c:v>
                </c:pt>
                <c:pt idx="155">
                  <c:v>-6.9798663035404704E-2</c:v>
                </c:pt>
                <c:pt idx="156">
                  <c:v>4.5201336964597286E-2</c:v>
                </c:pt>
                <c:pt idx="157">
                  <c:v>-1.1798663035404874E-2</c:v>
                </c:pt>
                <c:pt idx="158">
                  <c:v>-4.0798663035401236E-2</c:v>
                </c:pt>
                <c:pt idx="159">
                  <c:v>4.9201336964595069E-2</c:v>
                </c:pt>
                <c:pt idx="160">
                  <c:v>-7.3080168358509418E-2</c:v>
                </c:pt>
                <c:pt idx="161">
                  <c:v>1.1919831641498534E-2</c:v>
                </c:pt>
                <c:pt idx="162">
                  <c:v>-6.0801683585021485E-3</c:v>
                </c:pt>
                <c:pt idx="163">
                  <c:v>-3.708016835850806E-2</c:v>
                </c:pt>
                <c:pt idx="164">
                  <c:v>1.2919831641489098E-2</c:v>
                </c:pt>
                <c:pt idx="165">
                  <c:v>-8.3361673681612042E-2</c:v>
                </c:pt>
                <c:pt idx="166">
                  <c:v>6.6638326318393643E-2</c:v>
                </c:pt>
                <c:pt idx="167">
                  <c:v>-1.0361673681604538E-2</c:v>
                </c:pt>
                <c:pt idx="168">
                  <c:v>-9.7361673681593625E-2</c:v>
                </c:pt>
                <c:pt idx="169">
                  <c:v>2.7638326318406375E-2</c:v>
                </c:pt>
                <c:pt idx="170">
                  <c:v>-2.4643179004712051E-2</c:v>
                </c:pt>
                <c:pt idx="171">
                  <c:v>-6.4317900471114187E-4</c:v>
                </c:pt>
                <c:pt idx="172">
                  <c:v>5.6356820995305229E-2</c:v>
                </c:pt>
                <c:pt idx="173">
                  <c:v>-0.11164317900470114</c:v>
                </c:pt>
                <c:pt idx="174">
                  <c:v>3.6356820995294997E-2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A-46B3-BF01-17DF480D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xVal>
          <c:yVal>
            <c:numRef>
              <c:f>'Y run charts (corrected)'!$B$2:$B$201</c:f>
              <c:numCache>
                <c:formatCode>General</c:formatCode>
                <c:ptCount val="200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  <c:pt idx="100">
                  <c:v>1.2704055459272549E-2</c:v>
                </c:pt>
                <c:pt idx="101">
                  <c:v>8.7040554592729899E-3</c:v>
                </c:pt>
                <c:pt idx="102">
                  <c:v>2.6704055459271896E-2</c:v>
                </c:pt>
                <c:pt idx="103">
                  <c:v>8.7040554592729899E-3</c:v>
                </c:pt>
                <c:pt idx="104">
                  <c:v>-1.7295944540726811E-2</c:v>
                </c:pt>
                <c:pt idx="105">
                  <c:v>1.0710987868287461E-2</c:v>
                </c:pt>
                <c:pt idx="106">
                  <c:v>-3.7289012131714358E-2</c:v>
                </c:pt>
                <c:pt idx="107">
                  <c:v>-1.7289012131718337E-2</c:v>
                </c:pt>
                <c:pt idx="108">
                  <c:v>-3.5289012131719019E-2</c:v>
                </c:pt>
                <c:pt idx="109">
                  <c:v>-1.0289012131713335E-2</c:v>
                </c:pt>
                <c:pt idx="110">
                  <c:v>-1.1780346620457682E-2</c:v>
                </c:pt>
                <c:pt idx="111">
                  <c:v>-1.7803466204525664E-3</c:v>
                </c:pt>
                <c:pt idx="112">
                  <c:v>-6.7803466204480189E-3</c:v>
                </c:pt>
                <c:pt idx="113">
                  <c:v>-7.5780346620450634E-2</c:v>
                </c:pt>
                <c:pt idx="114">
                  <c:v>-6.7780346620455068E-2</c:v>
                </c:pt>
                <c:pt idx="115">
                  <c:v>-2.0271681109185702E-2</c:v>
                </c:pt>
                <c:pt idx="116">
                  <c:v>1.972831889080634E-2</c:v>
                </c:pt>
                <c:pt idx="117">
                  <c:v>-2.7271681109190704E-2</c:v>
                </c:pt>
                <c:pt idx="118">
                  <c:v>-7.8271681109178426E-2</c:v>
                </c:pt>
                <c:pt idx="119">
                  <c:v>-7.2716811091804723E-3</c:v>
                </c:pt>
                <c:pt idx="120">
                  <c:v>1.6236984402087956E-2</c:v>
                </c:pt>
                <c:pt idx="121">
                  <c:v>9.1236984402076587E-2</c:v>
                </c:pt>
                <c:pt idx="122">
                  <c:v>2.1236984402083409E-2</c:v>
                </c:pt>
                <c:pt idx="123">
                  <c:v>-3.976301559792364E-2</c:v>
                </c:pt>
                <c:pt idx="124">
                  <c:v>6.3236984402085E-2</c:v>
                </c:pt>
                <c:pt idx="125">
                  <c:v>-0.11305031773541337</c:v>
                </c:pt>
                <c:pt idx="126">
                  <c:v>1.0949682264587188E-2</c:v>
                </c:pt>
                <c:pt idx="127">
                  <c:v>1.2949682264587856E-2</c:v>
                </c:pt>
                <c:pt idx="128">
                  <c:v>-2.6050317735411846E-2</c:v>
                </c:pt>
                <c:pt idx="129">
                  <c:v>2.5949682264587756E-2</c:v>
                </c:pt>
                <c:pt idx="130">
                  <c:v>-1.7773367995378729E-2</c:v>
                </c:pt>
                <c:pt idx="131">
                  <c:v>1.1226632004624738E-2</c:v>
                </c:pt>
                <c:pt idx="132">
                  <c:v>-5.7733679953782743E-3</c:v>
                </c:pt>
                <c:pt idx="133">
                  <c:v>-5.2773367995375318E-2</c:v>
                </c:pt>
                <c:pt idx="134">
                  <c:v>5.7226632004624113E-2</c:v>
                </c:pt>
                <c:pt idx="135">
                  <c:v>-0.11617718082034145</c:v>
                </c:pt>
                <c:pt idx="136">
                  <c:v>1.4822819179658768E-2</c:v>
                </c:pt>
                <c:pt idx="137">
                  <c:v>8.8228191796585406E-3</c:v>
                </c:pt>
                <c:pt idx="138">
                  <c:v>-8.4177180820330766E-2</c:v>
                </c:pt>
                <c:pt idx="139">
                  <c:v>1.082281917966809E-2</c:v>
                </c:pt>
                <c:pt idx="140">
                  <c:v>-9.4580993645285411E-2</c:v>
                </c:pt>
                <c:pt idx="141">
                  <c:v>5.7419006354701402E-2</c:v>
                </c:pt>
                <c:pt idx="142">
                  <c:v>-6.5809936452915496E-3</c:v>
                </c:pt>
                <c:pt idx="143">
                  <c:v>-0.11558099364530042</c:v>
                </c:pt>
                <c:pt idx="144">
                  <c:v>1.4419006354695035E-2</c:v>
                </c:pt>
                <c:pt idx="145">
                  <c:v>-4.8984806470242698E-2</c:v>
                </c:pt>
                <c:pt idx="146">
                  <c:v>0.11001519352974912</c:v>
                </c:pt>
                <c:pt idx="147">
                  <c:v>4.701519352976094E-2</c:v>
                </c:pt>
                <c:pt idx="148">
                  <c:v>-9.7984806470249292E-2</c:v>
                </c:pt>
                <c:pt idx="149">
                  <c:v>7.7015193529762077E-2</c:v>
                </c:pt>
                <c:pt idx="150">
                  <c:v>-5.0973458776924579E-2</c:v>
                </c:pt>
                <c:pt idx="151">
                  <c:v>2.7026541223074824E-2</c:v>
                </c:pt>
                <c:pt idx="152">
                  <c:v>4.7026541223076174E-2</c:v>
                </c:pt>
                <c:pt idx="153">
                  <c:v>2.3026541223075264E-2</c:v>
                </c:pt>
                <c:pt idx="154">
                  <c:v>4.3026541223074838E-2</c:v>
                </c:pt>
                <c:pt idx="155">
                  <c:v>-6.9798663035404704E-2</c:v>
                </c:pt>
                <c:pt idx="156">
                  <c:v>4.5201336964597286E-2</c:v>
                </c:pt>
                <c:pt idx="157">
                  <c:v>-1.1798663035404874E-2</c:v>
                </c:pt>
                <c:pt idx="158">
                  <c:v>-4.0798663035401236E-2</c:v>
                </c:pt>
                <c:pt idx="159">
                  <c:v>4.9201336964595069E-2</c:v>
                </c:pt>
                <c:pt idx="160">
                  <c:v>-7.3080168358509418E-2</c:v>
                </c:pt>
                <c:pt idx="161">
                  <c:v>1.1919831641498534E-2</c:v>
                </c:pt>
                <c:pt idx="162">
                  <c:v>-6.0801683585021485E-3</c:v>
                </c:pt>
                <c:pt idx="163">
                  <c:v>-3.708016835850806E-2</c:v>
                </c:pt>
                <c:pt idx="164">
                  <c:v>1.2919831641489098E-2</c:v>
                </c:pt>
                <c:pt idx="165">
                  <c:v>-8.3361673681612042E-2</c:v>
                </c:pt>
                <c:pt idx="166">
                  <c:v>6.6638326318393643E-2</c:v>
                </c:pt>
                <c:pt idx="167">
                  <c:v>-1.0361673681604538E-2</c:v>
                </c:pt>
                <c:pt idx="168">
                  <c:v>-9.7361673681593625E-2</c:v>
                </c:pt>
                <c:pt idx="169">
                  <c:v>2.7638326318406375E-2</c:v>
                </c:pt>
                <c:pt idx="170">
                  <c:v>-2.4643179004712051E-2</c:v>
                </c:pt>
                <c:pt idx="171">
                  <c:v>-6.4317900471114187E-4</c:v>
                </c:pt>
                <c:pt idx="172">
                  <c:v>5.6356820995305229E-2</c:v>
                </c:pt>
                <c:pt idx="173">
                  <c:v>-0.11164317900470114</c:v>
                </c:pt>
                <c:pt idx="174">
                  <c:v>3.6356820995294997E-2</c:v>
                </c:pt>
                <c:pt idx="175">
                  <c:v>2.4437175043328575E-2</c:v>
                </c:pt>
                <c:pt idx="176">
                  <c:v>4.7437175043328263E-2</c:v>
                </c:pt>
                <c:pt idx="177">
                  <c:v>2.0437175043327239E-2</c:v>
                </c:pt>
                <c:pt idx="178">
                  <c:v>-4.5562824956671709E-2</c:v>
                </c:pt>
                <c:pt idx="179">
                  <c:v>3.343717504332714E-2</c:v>
                </c:pt>
                <c:pt idx="180">
                  <c:v>2.4184055459273143E-2</c:v>
                </c:pt>
                <c:pt idx="181">
                  <c:v>7.1840554592701306E-3</c:v>
                </c:pt>
                <c:pt idx="182">
                  <c:v>3.1840554592723475E-3</c:v>
                </c:pt>
                <c:pt idx="183">
                  <c:v>-6.6815944540727937E-2</c:v>
                </c:pt>
                <c:pt idx="184">
                  <c:v>2.6184055459275588E-2</c:v>
                </c:pt>
                <c:pt idx="185">
                  <c:v>2.3367655979206349E-2</c:v>
                </c:pt>
                <c:pt idx="186">
                  <c:v>3.8367655979206917E-2</c:v>
                </c:pt>
                <c:pt idx="187">
                  <c:v>-2.7632344020795584E-2</c:v>
                </c:pt>
                <c:pt idx="188">
                  <c:v>-9.4632344020802867E-2</c:v>
                </c:pt>
                <c:pt idx="189">
                  <c:v>-2.7632344020795584E-2</c:v>
                </c:pt>
                <c:pt idx="190">
                  <c:v>1.1551256499129664E-2</c:v>
                </c:pt>
                <c:pt idx="191">
                  <c:v>4.7551256499131028E-2</c:v>
                </c:pt>
                <c:pt idx="192">
                  <c:v>-4.4874350087079073E-4</c:v>
                </c:pt>
                <c:pt idx="193">
                  <c:v>-0.12844874350085669</c:v>
                </c:pt>
                <c:pt idx="194">
                  <c:v>-1.6448743500861923E-2</c:v>
                </c:pt>
                <c:pt idx="195">
                  <c:v>6.3734857019060148E-2</c:v>
                </c:pt>
                <c:pt idx="196">
                  <c:v>0.1347348570190581</c:v>
                </c:pt>
                <c:pt idx="197">
                  <c:v>5.6734857019055146E-2</c:v>
                </c:pt>
                <c:pt idx="198">
                  <c:v>-0.10926514298094167</c:v>
                </c:pt>
                <c:pt idx="199">
                  <c:v>5.4734857019074018E-2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5-42EF-8011-0FE656D7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'Y run charts (corrected)'!$C$2:$C$26</c:f>
              <c:numCache>
                <c:formatCode>0.000%</c:formatCode>
                <c:ptCount val="25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A-48EF-9C9B-D02802CD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xVal>
          <c:yVal>
            <c:numRef>
              <c:f>'Y run charts (corrected)'!$C$2:$C$51</c:f>
              <c:numCache>
                <c:formatCode>0.000%</c:formatCode>
                <c:ptCount val="50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E-42A3-9E0F-FCC5FCE3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</c:numCache>
            </c:numRef>
          </c:xVal>
          <c:yVal>
            <c:numRef>
              <c:f>'Y run charts (corrected)'!$C$2:$C$76</c:f>
              <c:numCache>
                <c:formatCode>0.000%</c:formatCode>
                <c:ptCount val="75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F-4BA5-BDC1-BAD5208CF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</c:numCache>
            </c:numRef>
          </c:xVal>
          <c:yVal>
            <c:numRef>
              <c:f>'X run charts'!$B$2:$B$151</c:f>
              <c:numCache>
                <c:formatCode>General</c:formatCode>
                <c:ptCount val="150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  <c:pt idx="100">
                  <c:v>6.0999999999999943E-2</c:v>
                </c:pt>
                <c:pt idx="101">
                  <c:v>1.9000000000000128E-2</c:v>
                </c:pt>
                <c:pt idx="102">
                  <c:v>-3.0000000000001137E-3</c:v>
                </c:pt>
                <c:pt idx="103">
                  <c:v>9.9999999999944578E-4</c:v>
                </c:pt>
                <c:pt idx="104">
                  <c:v>-1.9000000000000128E-2</c:v>
                </c:pt>
                <c:pt idx="105">
                  <c:v>-2.1999999999998465E-2</c:v>
                </c:pt>
                <c:pt idx="106">
                  <c:v>-5.5999999999997385E-2</c:v>
                </c:pt>
                <c:pt idx="107">
                  <c:v>-9.1999999999998749E-2</c:v>
                </c:pt>
                <c:pt idx="108">
                  <c:v>-9.100000000000108E-2</c:v>
                </c:pt>
                <c:pt idx="109">
                  <c:v>-8.4000000000003183E-2</c:v>
                </c:pt>
                <c:pt idx="110">
                  <c:v>-0.1039999999999992</c:v>
                </c:pt>
                <c:pt idx="111">
                  <c:v>-0.12600000000000477</c:v>
                </c:pt>
                <c:pt idx="112">
                  <c:v>-0.12699999999999534</c:v>
                </c:pt>
                <c:pt idx="113">
                  <c:v>-0.12600000000000477</c:v>
                </c:pt>
                <c:pt idx="114">
                  <c:v>-0.18099999999999739</c:v>
                </c:pt>
                <c:pt idx="115">
                  <c:v>-0.20599999999998886</c:v>
                </c:pt>
                <c:pt idx="116">
                  <c:v>-0.20900000000000318</c:v>
                </c:pt>
                <c:pt idx="117">
                  <c:v>-0.22800000000000864</c:v>
                </c:pt>
                <c:pt idx="118">
                  <c:v>-0.242999999999995</c:v>
                </c:pt>
                <c:pt idx="119">
                  <c:v>-0.31200000000001182</c:v>
                </c:pt>
                <c:pt idx="120">
                  <c:v>-0.24600000000000932</c:v>
                </c:pt>
                <c:pt idx="121">
                  <c:v>-0.29300000000000637</c:v>
                </c:pt>
                <c:pt idx="122">
                  <c:v>-0.5560000000000116</c:v>
                </c:pt>
                <c:pt idx="123">
                  <c:v>-0.33899999999999864</c:v>
                </c:pt>
                <c:pt idx="124">
                  <c:v>-0.43899999999999295</c:v>
                </c:pt>
                <c:pt idx="125">
                  <c:v>-0.10100000000000087</c:v>
                </c:pt>
                <c:pt idx="126">
                  <c:v>-1.5000000000000568E-2</c:v>
                </c:pt>
                <c:pt idx="127">
                  <c:v>-1.3999999999999346E-2</c:v>
                </c:pt>
                <c:pt idx="128">
                  <c:v>-1.8000000000000682E-2</c:v>
                </c:pt>
                <c:pt idx="129">
                  <c:v>3.700000000000081E-2</c:v>
                </c:pt>
                <c:pt idx="130">
                  <c:v>-5.1999999999999602E-2</c:v>
                </c:pt>
                <c:pt idx="131">
                  <c:v>-4.5000000000001705E-2</c:v>
                </c:pt>
                <c:pt idx="132">
                  <c:v>-0.10999999999999943</c:v>
                </c:pt>
                <c:pt idx="133">
                  <c:v>-8.100000000000307E-2</c:v>
                </c:pt>
                <c:pt idx="134">
                  <c:v>-3.6999999999999034E-2</c:v>
                </c:pt>
                <c:pt idx="135">
                  <c:v>-0.17100000000000648</c:v>
                </c:pt>
                <c:pt idx="136">
                  <c:v>-0.10200000000000387</c:v>
                </c:pt>
                <c:pt idx="137">
                  <c:v>-0.10200000000000387</c:v>
                </c:pt>
                <c:pt idx="138">
                  <c:v>-0.14900000000000091</c:v>
                </c:pt>
                <c:pt idx="139">
                  <c:v>-0.14400000000000546</c:v>
                </c:pt>
                <c:pt idx="140">
                  <c:v>-0.28700000000000614</c:v>
                </c:pt>
                <c:pt idx="141">
                  <c:v>-0.18600000000000705</c:v>
                </c:pt>
                <c:pt idx="142">
                  <c:v>-0.17400000000000659</c:v>
                </c:pt>
                <c:pt idx="143">
                  <c:v>-0.27600000000001046</c:v>
                </c:pt>
                <c:pt idx="144">
                  <c:v>-0.21299999999999386</c:v>
                </c:pt>
                <c:pt idx="145">
                  <c:v>-0.29400000000001114</c:v>
                </c:pt>
                <c:pt idx="146">
                  <c:v>-0.27799999999999159</c:v>
                </c:pt>
                <c:pt idx="147">
                  <c:v>-0.47300000000001319</c:v>
                </c:pt>
                <c:pt idx="148">
                  <c:v>-0.38599999999999568</c:v>
                </c:pt>
                <c:pt idx="149">
                  <c:v>-0.35900000000000887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B-44D3-8294-2D1D180D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'Y run charts (corrected)'!$C$2:$C$101</c:f>
              <c:numCache>
                <c:formatCode>0.000%</c:formatCode>
                <c:ptCount val="100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02-811D-B78943B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</c:numCache>
            </c:numRef>
          </c:xVal>
          <c:yVal>
            <c:numRef>
              <c:f>'Y run charts (corrected)'!$C$2:$C$126</c:f>
              <c:numCache>
                <c:formatCode>0.000%</c:formatCode>
                <c:ptCount val="125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  <c:pt idx="100">
                  <c:v>2.7709820912767231E-3</c:v>
                </c:pt>
                <c:pt idx="101">
                  <c:v>2.3709820912767672E-3</c:v>
                </c:pt>
                <c:pt idx="102">
                  <c:v>4.1709820912766574E-3</c:v>
                </c:pt>
                <c:pt idx="103">
                  <c:v>2.3709820912767672E-3</c:v>
                </c:pt>
                <c:pt idx="104">
                  <c:v>-2.2901790872321276E-4</c:v>
                </c:pt>
                <c:pt idx="105">
                  <c:v>-1.8807898324667153E-3</c:v>
                </c:pt>
                <c:pt idx="106">
                  <c:v>-2.8407898324667516E-3</c:v>
                </c:pt>
                <c:pt idx="107">
                  <c:v>-2.4407898324668312E-3</c:v>
                </c:pt>
                <c:pt idx="108">
                  <c:v>-2.8007898324668452E-3</c:v>
                </c:pt>
                <c:pt idx="109">
                  <c:v>-2.3007898324667311E-3</c:v>
                </c:pt>
                <c:pt idx="110">
                  <c:v>-1.4155047371462255E-3</c:v>
                </c:pt>
                <c:pt idx="111">
                  <c:v>-1.3155047371461743E-3</c:v>
                </c:pt>
                <c:pt idx="112">
                  <c:v>-1.3655047371461289E-3</c:v>
                </c:pt>
                <c:pt idx="113">
                  <c:v>-2.055504737146155E-3</c:v>
                </c:pt>
                <c:pt idx="114">
                  <c:v>-1.9755047371461994E-3</c:v>
                </c:pt>
                <c:pt idx="115">
                  <c:v>-2.4355297515886844E-4</c:v>
                </c:pt>
                <c:pt idx="116">
                  <c:v>2.3113691507745115E-5</c:v>
                </c:pt>
                <c:pt idx="117">
                  <c:v>-2.9021964182556848E-4</c:v>
                </c:pt>
                <c:pt idx="118">
                  <c:v>-6.3021964182548664E-4</c:v>
                </c:pt>
                <c:pt idx="119">
                  <c:v>-1.5688630849216699E-4</c:v>
                </c:pt>
                <c:pt idx="120">
                  <c:v>1.2600654534951283E-3</c:v>
                </c:pt>
                <c:pt idx="121">
                  <c:v>1.6350654534950714E-3</c:v>
                </c:pt>
                <c:pt idx="122">
                  <c:v>1.2850654534951053E-3</c:v>
                </c:pt>
                <c:pt idx="123">
                  <c:v>9.8006545349507029E-4</c:v>
                </c:pt>
                <c:pt idx="124">
                  <c:v>1.4950654534951135E-3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1AE-95BD-23F73918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</c:numCache>
            </c:numRef>
          </c:xVal>
          <c:yVal>
            <c:numRef>
              <c:f>'Y run charts (corrected)'!$C$2:$C$151</c:f>
              <c:numCache>
                <c:formatCode>0.000%</c:formatCode>
                <c:ptCount val="150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  <c:pt idx="100">
                  <c:v>2.7709820912767231E-3</c:v>
                </c:pt>
                <c:pt idx="101">
                  <c:v>2.3709820912767672E-3</c:v>
                </c:pt>
                <c:pt idx="102">
                  <c:v>4.1709820912766574E-3</c:v>
                </c:pt>
                <c:pt idx="103">
                  <c:v>2.3709820912767672E-3</c:v>
                </c:pt>
                <c:pt idx="104">
                  <c:v>-2.2901790872321276E-4</c:v>
                </c:pt>
                <c:pt idx="105">
                  <c:v>-1.8807898324667153E-3</c:v>
                </c:pt>
                <c:pt idx="106">
                  <c:v>-2.8407898324667516E-3</c:v>
                </c:pt>
                <c:pt idx="107">
                  <c:v>-2.4407898324668312E-3</c:v>
                </c:pt>
                <c:pt idx="108">
                  <c:v>-2.8007898324668452E-3</c:v>
                </c:pt>
                <c:pt idx="109">
                  <c:v>-2.3007898324667311E-3</c:v>
                </c:pt>
                <c:pt idx="110">
                  <c:v>-1.4155047371462255E-3</c:v>
                </c:pt>
                <c:pt idx="111">
                  <c:v>-1.3155047371461743E-3</c:v>
                </c:pt>
                <c:pt idx="112">
                  <c:v>-1.3655047371461289E-3</c:v>
                </c:pt>
                <c:pt idx="113">
                  <c:v>-2.055504737146155E-3</c:v>
                </c:pt>
                <c:pt idx="114">
                  <c:v>-1.9755047371461994E-3</c:v>
                </c:pt>
                <c:pt idx="115">
                  <c:v>-2.4355297515886844E-4</c:v>
                </c:pt>
                <c:pt idx="116">
                  <c:v>2.3113691507745115E-5</c:v>
                </c:pt>
                <c:pt idx="117">
                  <c:v>-2.9021964182556848E-4</c:v>
                </c:pt>
                <c:pt idx="118">
                  <c:v>-6.3021964182548664E-4</c:v>
                </c:pt>
                <c:pt idx="119">
                  <c:v>-1.5688630849216699E-4</c:v>
                </c:pt>
                <c:pt idx="120">
                  <c:v>1.2600654534951283E-3</c:v>
                </c:pt>
                <c:pt idx="121">
                  <c:v>1.6350654534950714E-3</c:v>
                </c:pt>
                <c:pt idx="122">
                  <c:v>1.2850654534951053E-3</c:v>
                </c:pt>
                <c:pt idx="123">
                  <c:v>9.8006545349507029E-4</c:v>
                </c:pt>
                <c:pt idx="124">
                  <c:v>1.4950654534951135E-3</c:v>
                </c:pt>
                <c:pt idx="125">
                  <c:v>-9.9149951858271516E-3</c:v>
                </c:pt>
                <c:pt idx="126">
                  <c:v>2.4850048141729043E-3</c:v>
                </c:pt>
                <c:pt idx="127">
                  <c:v>2.6850048141729707E-3</c:v>
                </c:pt>
                <c:pt idx="128">
                  <c:v>-1.2149951858269994E-3</c:v>
                </c:pt>
                <c:pt idx="129">
                  <c:v>3.9850048141729611E-3</c:v>
                </c:pt>
                <c:pt idx="130">
                  <c:v>-2.2909489697670003E-3</c:v>
                </c:pt>
                <c:pt idx="131">
                  <c:v>-1.7109489697669312E-3</c:v>
                </c:pt>
                <c:pt idx="132">
                  <c:v>-2.0509489697669915E-3</c:v>
                </c:pt>
                <c:pt idx="133">
                  <c:v>-2.9909489697669323E-3</c:v>
                </c:pt>
                <c:pt idx="134">
                  <c:v>-7.909489697669437E-4</c:v>
                </c:pt>
                <c:pt idx="135">
                  <c:v>-2.3608911996919539E-3</c:v>
                </c:pt>
                <c:pt idx="136">
                  <c:v>-1.0508911996919518E-3</c:v>
                </c:pt>
                <c:pt idx="137">
                  <c:v>-1.1108911996919541E-3</c:v>
                </c:pt>
                <c:pt idx="138">
                  <c:v>-2.0408911996918468E-3</c:v>
                </c:pt>
                <c:pt idx="139">
                  <c:v>-1.0908911996918584E-3</c:v>
                </c:pt>
                <c:pt idx="140">
                  <c:v>-7.3083342961674839E-4</c:v>
                </c:pt>
                <c:pt idx="141">
                  <c:v>2.8249990371649711E-4</c:v>
                </c:pt>
                <c:pt idx="142">
                  <c:v>-1.441667629501225E-4</c:v>
                </c:pt>
                <c:pt idx="143">
                  <c:v>-8.7083342961684828E-4</c:v>
                </c:pt>
                <c:pt idx="144">
                  <c:v>-4.1667629502120142E-6</c:v>
                </c:pt>
                <c:pt idx="145">
                  <c:v>8.4422434045833728E-4</c:v>
                </c:pt>
                <c:pt idx="146">
                  <c:v>1.6392243404582964E-3</c:v>
                </c:pt>
                <c:pt idx="147">
                  <c:v>1.3242243404583557E-3</c:v>
                </c:pt>
                <c:pt idx="148">
                  <c:v>5.9922434045830432E-4</c:v>
                </c:pt>
                <c:pt idx="149">
                  <c:v>1.4742243404583613E-3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9-459D-B71E-4406D4C6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</c:numCache>
            </c:numRef>
          </c:xVal>
          <c:yVal>
            <c:numRef>
              <c:f>'Y run charts (corrected)'!$C$2:$C$176</c:f>
              <c:numCache>
                <c:formatCode>0.000%</c:formatCode>
                <c:ptCount val="175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  <c:pt idx="100">
                  <c:v>2.7709820912767231E-3</c:v>
                </c:pt>
                <c:pt idx="101">
                  <c:v>2.3709820912767672E-3</c:v>
                </c:pt>
                <c:pt idx="102">
                  <c:v>4.1709820912766574E-3</c:v>
                </c:pt>
                <c:pt idx="103">
                  <c:v>2.3709820912767672E-3</c:v>
                </c:pt>
                <c:pt idx="104">
                  <c:v>-2.2901790872321276E-4</c:v>
                </c:pt>
                <c:pt idx="105">
                  <c:v>-1.8807898324667153E-3</c:v>
                </c:pt>
                <c:pt idx="106">
                  <c:v>-2.8407898324667516E-3</c:v>
                </c:pt>
                <c:pt idx="107">
                  <c:v>-2.4407898324668312E-3</c:v>
                </c:pt>
                <c:pt idx="108">
                  <c:v>-2.8007898324668452E-3</c:v>
                </c:pt>
                <c:pt idx="109">
                  <c:v>-2.3007898324667311E-3</c:v>
                </c:pt>
                <c:pt idx="110">
                  <c:v>-1.4155047371462255E-3</c:v>
                </c:pt>
                <c:pt idx="111">
                  <c:v>-1.3155047371461743E-3</c:v>
                </c:pt>
                <c:pt idx="112">
                  <c:v>-1.3655047371461289E-3</c:v>
                </c:pt>
                <c:pt idx="113">
                  <c:v>-2.055504737146155E-3</c:v>
                </c:pt>
                <c:pt idx="114">
                  <c:v>-1.9755047371461994E-3</c:v>
                </c:pt>
                <c:pt idx="115">
                  <c:v>-2.4355297515886844E-4</c:v>
                </c:pt>
                <c:pt idx="116">
                  <c:v>2.3113691507745115E-5</c:v>
                </c:pt>
                <c:pt idx="117">
                  <c:v>-2.9021964182556848E-4</c:v>
                </c:pt>
                <c:pt idx="118">
                  <c:v>-6.3021964182548664E-4</c:v>
                </c:pt>
                <c:pt idx="119">
                  <c:v>-1.5688630849216699E-4</c:v>
                </c:pt>
                <c:pt idx="120">
                  <c:v>1.2600654534951283E-3</c:v>
                </c:pt>
                <c:pt idx="121">
                  <c:v>1.6350654534950714E-3</c:v>
                </c:pt>
                <c:pt idx="122">
                  <c:v>1.2850654534951053E-3</c:v>
                </c:pt>
                <c:pt idx="123">
                  <c:v>9.8006545349507029E-4</c:v>
                </c:pt>
                <c:pt idx="124">
                  <c:v>1.4950654534951135E-3</c:v>
                </c:pt>
                <c:pt idx="125">
                  <c:v>-9.9149951858271516E-3</c:v>
                </c:pt>
                <c:pt idx="126">
                  <c:v>2.4850048141729043E-3</c:v>
                </c:pt>
                <c:pt idx="127">
                  <c:v>2.6850048141729707E-3</c:v>
                </c:pt>
                <c:pt idx="128">
                  <c:v>-1.2149951858269994E-3</c:v>
                </c:pt>
                <c:pt idx="129">
                  <c:v>3.9850048141729611E-3</c:v>
                </c:pt>
                <c:pt idx="130">
                  <c:v>-2.2909489697670003E-3</c:v>
                </c:pt>
                <c:pt idx="131">
                  <c:v>-1.7109489697669312E-3</c:v>
                </c:pt>
                <c:pt idx="132">
                  <c:v>-2.0509489697669915E-3</c:v>
                </c:pt>
                <c:pt idx="133">
                  <c:v>-2.9909489697669323E-3</c:v>
                </c:pt>
                <c:pt idx="134">
                  <c:v>-7.909489697669437E-4</c:v>
                </c:pt>
                <c:pt idx="135">
                  <c:v>-2.3608911996919539E-3</c:v>
                </c:pt>
                <c:pt idx="136">
                  <c:v>-1.0508911996919518E-3</c:v>
                </c:pt>
                <c:pt idx="137">
                  <c:v>-1.1108911996919541E-3</c:v>
                </c:pt>
                <c:pt idx="138">
                  <c:v>-2.0408911996918468E-3</c:v>
                </c:pt>
                <c:pt idx="139">
                  <c:v>-1.0908911996918584E-3</c:v>
                </c:pt>
                <c:pt idx="140">
                  <c:v>-7.3083342961674839E-4</c:v>
                </c:pt>
                <c:pt idx="141">
                  <c:v>2.8249990371649711E-4</c:v>
                </c:pt>
                <c:pt idx="142">
                  <c:v>-1.441667629501225E-4</c:v>
                </c:pt>
                <c:pt idx="143">
                  <c:v>-8.7083342961684828E-4</c:v>
                </c:pt>
                <c:pt idx="144">
                  <c:v>-4.1667629502120142E-6</c:v>
                </c:pt>
                <c:pt idx="145">
                  <c:v>8.4422434045833728E-4</c:v>
                </c:pt>
                <c:pt idx="146">
                  <c:v>1.6392243404582964E-3</c:v>
                </c:pt>
                <c:pt idx="147">
                  <c:v>1.3242243404583557E-3</c:v>
                </c:pt>
                <c:pt idx="148">
                  <c:v>5.9922434045830432E-4</c:v>
                </c:pt>
                <c:pt idx="149">
                  <c:v>1.4742243404583613E-3</c:v>
                </c:pt>
                <c:pt idx="150">
                  <c:v>-3.6905463398531077E-3</c:v>
                </c:pt>
                <c:pt idx="151">
                  <c:v>4.1094536601468321E-3</c:v>
                </c:pt>
                <c:pt idx="152">
                  <c:v>6.1094536601469674E-3</c:v>
                </c:pt>
                <c:pt idx="153">
                  <c:v>3.7094536601468765E-3</c:v>
                </c:pt>
                <c:pt idx="154">
                  <c:v>5.7094536601468345E-3</c:v>
                </c:pt>
                <c:pt idx="155">
                  <c:v>-3.3812197738714153E-3</c:v>
                </c:pt>
                <c:pt idx="156">
                  <c:v>-1.0812197738713754E-3</c:v>
                </c:pt>
                <c:pt idx="157">
                  <c:v>-2.2212197738714187E-3</c:v>
                </c:pt>
                <c:pt idx="158">
                  <c:v>-2.8012197738713457E-3</c:v>
                </c:pt>
                <c:pt idx="159">
                  <c:v>-1.0012197738714197E-3</c:v>
                </c:pt>
                <c:pt idx="160">
                  <c:v>-1.9595615663943666E-3</c:v>
                </c:pt>
                <c:pt idx="161">
                  <c:v>-1.109561566394287E-3</c:v>
                </c:pt>
                <c:pt idx="162">
                  <c:v>-1.2895615663942937E-3</c:v>
                </c:pt>
                <c:pt idx="163">
                  <c:v>-1.5995615663943531E-3</c:v>
                </c:pt>
                <c:pt idx="164">
                  <c:v>-1.0995615663943815E-3</c:v>
                </c:pt>
                <c:pt idx="165">
                  <c:v>-6.5790335891727529E-4</c:v>
                </c:pt>
                <c:pt idx="166">
                  <c:v>3.4209664108276268E-4</c:v>
                </c:pt>
                <c:pt idx="167">
                  <c:v>-1.7123669225055848E-4</c:v>
                </c:pt>
                <c:pt idx="168">
                  <c:v>-7.5123669225048584E-4</c:v>
                </c:pt>
                <c:pt idx="169">
                  <c:v>8.2096641082847542E-5</c:v>
                </c:pt>
                <c:pt idx="170">
                  <c:v>9.9375484855982908E-4</c:v>
                </c:pt>
                <c:pt idx="171">
                  <c:v>1.1137548485598335E-3</c:v>
                </c:pt>
                <c:pt idx="172">
                  <c:v>1.3987548485599154E-3</c:v>
                </c:pt>
                <c:pt idx="173">
                  <c:v>5.5875484855988367E-4</c:v>
                </c:pt>
                <c:pt idx="174">
                  <c:v>1.2987548485598644E-3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387-99CA-BAC8C8A70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xVal>
          <c:yVal>
            <c:numRef>
              <c:f>'Y run charts (corrected)'!$C$2:$C$201</c:f>
              <c:numCache>
                <c:formatCode>0.000%</c:formatCode>
                <c:ptCount val="200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  <c:pt idx="100">
                  <c:v>2.7709820912767231E-3</c:v>
                </c:pt>
                <c:pt idx="101">
                  <c:v>2.3709820912767672E-3</c:v>
                </c:pt>
                <c:pt idx="102">
                  <c:v>4.1709820912766574E-3</c:v>
                </c:pt>
                <c:pt idx="103">
                  <c:v>2.3709820912767672E-3</c:v>
                </c:pt>
                <c:pt idx="104">
                  <c:v>-2.2901790872321276E-4</c:v>
                </c:pt>
                <c:pt idx="105">
                  <c:v>-1.8807898324667153E-3</c:v>
                </c:pt>
                <c:pt idx="106">
                  <c:v>-2.8407898324667516E-3</c:v>
                </c:pt>
                <c:pt idx="107">
                  <c:v>-2.4407898324668312E-3</c:v>
                </c:pt>
                <c:pt idx="108">
                  <c:v>-2.8007898324668452E-3</c:v>
                </c:pt>
                <c:pt idx="109">
                  <c:v>-2.3007898324667311E-3</c:v>
                </c:pt>
                <c:pt idx="110">
                  <c:v>-1.4155047371462255E-3</c:v>
                </c:pt>
                <c:pt idx="111">
                  <c:v>-1.3155047371461743E-3</c:v>
                </c:pt>
                <c:pt idx="112">
                  <c:v>-1.3655047371461289E-3</c:v>
                </c:pt>
                <c:pt idx="113">
                  <c:v>-2.055504737146155E-3</c:v>
                </c:pt>
                <c:pt idx="114">
                  <c:v>-1.9755047371461994E-3</c:v>
                </c:pt>
                <c:pt idx="115">
                  <c:v>-2.4355297515886844E-4</c:v>
                </c:pt>
                <c:pt idx="116">
                  <c:v>2.3113691507745115E-5</c:v>
                </c:pt>
                <c:pt idx="117">
                  <c:v>-2.9021964182556848E-4</c:v>
                </c:pt>
                <c:pt idx="118">
                  <c:v>-6.3021964182548664E-4</c:v>
                </c:pt>
                <c:pt idx="119">
                  <c:v>-1.5688630849216699E-4</c:v>
                </c:pt>
                <c:pt idx="120">
                  <c:v>1.2600654534951283E-3</c:v>
                </c:pt>
                <c:pt idx="121">
                  <c:v>1.6350654534950714E-3</c:v>
                </c:pt>
                <c:pt idx="122">
                  <c:v>1.2850654534951053E-3</c:v>
                </c:pt>
                <c:pt idx="123">
                  <c:v>9.8006545349507029E-4</c:v>
                </c:pt>
                <c:pt idx="124">
                  <c:v>1.4950654534951135E-3</c:v>
                </c:pt>
                <c:pt idx="125">
                  <c:v>-9.9149951858271516E-3</c:v>
                </c:pt>
                <c:pt idx="126">
                  <c:v>2.4850048141729043E-3</c:v>
                </c:pt>
                <c:pt idx="127">
                  <c:v>2.6850048141729707E-3</c:v>
                </c:pt>
                <c:pt idx="128">
                  <c:v>-1.2149951858269994E-3</c:v>
                </c:pt>
                <c:pt idx="129">
                  <c:v>3.9850048141729611E-3</c:v>
                </c:pt>
                <c:pt idx="130">
                  <c:v>-2.2909489697670003E-3</c:v>
                </c:pt>
                <c:pt idx="131">
                  <c:v>-1.7109489697669312E-3</c:v>
                </c:pt>
                <c:pt idx="132">
                  <c:v>-2.0509489697669915E-3</c:v>
                </c:pt>
                <c:pt idx="133">
                  <c:v>-2.9909489697669323E-3</c:v>
                </c:pt>
                <c:pt idx="134">
                  <c:v>-7.909489697669437E-4</c:v>
                </c:pt>
                <c:pt idx="135">
                  <c:v>-2.3608911996919539E-3</c:v>
                </c:pt>
                <c:pt idx="136">
                  <c:v>-1.0508911996919518E-3</c:v>
                </c:pt>
                <c:pt idx="137">
                  <c:v>-1.1108911996919541E-3</c:v>
                </c:pt>
                <c:pt idx="138">
                  <c:v>-2.0408911996918468E-3</c:v>
                </c:pt>
                <c:pt idx="139">
                  <c:v>-1.0908911996918584E-3</c:v>
                </c:pt>
                <c:pt idx="140">
                  <c:v>-7.3083342961674839E-4</c:v>
                </c:pt>
                <c:pt idx="141">
                  <c:v>2.8249990371649711E-4</c:v>
                </c:pt>
                <c:pt idx="142">
                  <c:v>-1.441667629501225E-4</c:v>
                </c:pt>
                <c:pt idx="143">
                  <c:v>-8.7083342961684828E-4</c:v>
                </c:pt>
                <c:pt idx="144">
                  <c:v>-4.1667629502120142E-6</c:v>
                </c:pt>
                <c:pt idx="145">
                  <c:v>8.4422434045833728E-4</c:v>
                </c:pt>
                <c:pt idx="146">
                  <c:v>1.6392243404582964E-3</c:v>
                </c:pt>
                <c:pt idx="147">
                  <c:v>1.3242243404583557E-3</c:v>
                </c:pt>
                <c:pt idx="148">
                  <c:v>5.9922434045830432E-4</c:v>
                </c:pt>
                <c:pt idx="149">
                  <c:v>1.4742243404583613E-3</c:v>
                </c:pt>
                <c:pt idx="150">
                  <c:v>-3.6905463398531077E-3</c:v>
                </c:pt>
                <c:pt idx="151">
                  <c:v>4.1094536601468321E-3</c:v>
                </c:pt>
                <c:pt idx="152">
                  <c:v>6.1094536601469674E-3</c:v>
                </c:pt>
                <c:pt idx="153">
                  <c:v>3.7094536601468765E-3</c:v>
                </c:pt>
                <c:pt idx="154">
                  <c:v>5.7094536601468345E-3</c:v>
                </c:pt>
                <c:pt idx="155">
                  <c:v>-3.3812197738714153E-3</c:v>
                </c:pt>
                <c:pt idx="156">
                  <c:v>-1.0812197738713754E-3</c:v>
                </c:pt>
                <c:pt idx="157">
                  <c:v>-2.2212197738714187E-3</c:v>
                </c:pt>
                <c:pt idx="158">
                  <c:v>-2.8012197738713457E-3</c:v>
                </c:pt>
                <c:pt idx="159">
                  <c:v>-1.0012197738714197E-3</c:v>
                </c:pt>
                <c:pt idx="160">
                  <c:v>-1.9595615663943666E-3</c:v>
                </c:pt>
                <c:pt idx="161">
                  <c:v>-1.109561566394287E-3</c:v>
                </c:pt>
                <c:pt idx="162">
                  <c:v>-1.2895615663942937E-3</c:v>
                </c:pt>
                <c:pt idx="163">
                  <c:v>-1.5995615663943531E-3</c:v>
                </c:pt>
                <c:pt idx="164">
                  <c:v>-1.0995615663943815E-3</c:v>
                </c:pt>
                <c:pt idx="165">
                  <c:v>-6.5790335891727529E-4</c:v>
                </c:pt>
                <c:pt idx="166">
                  <c:v>3.4209664108276268E-4</c:v>
                </c:pt>
                <c:pt idx="167">
                  <c:v>-1.7123669225055848E-4</c:v>
                </c:pt>
                <c:pt idx="168">
                  <c:v>-7.5123669225048584E-4</c:v>
                </c:pt>
                <c:pt idx="169">
                  <c:v>8.2096641082847542E-5</c:v>
                </c:pt>
                <c:pt idx="170">
                  <c:v>9.9375484855982908E-4</c:v>
                </c:pt>
                <c:pt idx="171">
                  <c:v>1.1137548485598335E-3</c:v>
                </c:pt>
                <c:pt idx="172">
                  <c:v>1.3987548485599154E-3</c:v>
                </c:pt>
                <c:pt idx="173">
                  <c:v>5.5875484855988367E-4</c:v>
                </c:pt>
                <c:pt idx="174">
                  <c:v>1.2987548485598644E-3</c:v>
                </c:pt>
                <c:pt idx="175">
                  <c:v>3.7695891103409302E-3</c:v>
                </c:pt>
                <c:pt idx="176">
                  <c:v>6.0695891103408981E-3</c:v>
                </c:pt>
                <c:pt idx="177">
                  <c:v>3.3695891103407965E-3</c:v>
                </c:pt>
                <c:pt idx="178">
                  <c:v>-3.2304108896590985E-3</c:v>
                </c:pt>
                <c:pt idx="179">
                  <c:v>4.6695891103407869E-3</c:v>
                </c:pt>
                <c:pt idx="180">
                  <c:v>-1.5311054303870373E-3</c:v>
                </c:pt>
                <c:pt idx="181">
                  <c:v>-1.8711054303870976E-3</c:v>
                </c:pt>
                <c:pt idx="182">
                  <c:v>-1.9511054303870531E-3</c:v>
                </c:pt>
                <c:pt idx="183">
                  <c:v>-3.3511054303870589E-3</c:v>
                </c:pt>
                <c:pt idx="184">
                  <c:v>-1.4911054303869884E-3</c:v>
                </c:pt>
                <c:pt idx="185">
                  <c:v>-1.0069736062969007E-3</c:v>
                </c:pt>
                <c:pt idx="186">
                  <c:v>-8.5697360629689498E-4</c:v>
                </c:pt>
                <c:pt idx="187">
                  <c:v>-1.51697360629692E-3</c:v>
                </c:pt>
                <c:pt idx="188">
                  <c:v>-2.1869736062969927E-3</c:v>
                </c:pt>
                <c:pt idx="189">
                  <c:v>-1.51697360629692E-3</c:v>
                </c:pt>
                <c:pt idx="190">
                  <c:v>-2.2841782206840431E-5</c:v>
                </c:pt>
                <c:pt idx="191">
                  <c:v>2.1715821779316866E-4</c:v>
                </c:pt>
                <c:pt idx="192">
                  <c:v>-1.0284178220684346E-4</c:v>
                </c:pt>
                <c:pt idx="193">
                  <c:v>-9.5617511554008279E-4</c:v>
                </c:pt>
                <c:pt idx="194">
                  <c:v>-2.0950844887345106E-4</c:v>
                </c:pt>
                <c:pt idx="195">
                  <c:v>1.4512900418832844E-3</c:v>
                </c:pt>
                <c:pt idx="196">
                  <c:v>1.8062900418832741E-3</c:v>
                </c:pt>
                <c:pt idx="197">
                  <c:v>1.4162900418832594E-3</c:v>
                </c:pt>
                <c:pt idx="198">
                  <c:v>5.8629004188327522E-4</c:v>
                </c:pt>
                <c:pt idx="199">
                  <c:v>1.4062900418833537E-3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2-4094-9B65-D032B441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</c:numCache>
            </c:numRef>
          </c:xVal>
          <c:yVal>
            <c:numRef>
              <c:f>'Z run charts'!$B$2:$B$26</c:f>
              <c:numCache>
                <c:formatCode>General</c:formatCode>
                <c:ptCount val="25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A-4B33-A397-8D45766E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</c:numCache>
            </c:numRef>
          </c:xVal>
          <c:yVal>
            <c:numRef>
              <c:f>'Z run charts'!$B$2:$B$51</c:f>
              <c:numCache>
                <c:formatCode>General</c:formatCode>
                <c:ptCount val="50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6-4FAF-A8DD-F080071E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</c:numCache>
            </c:numRef>
          </c:xVal>
          <c:yVal>
            <c:numRef>
              <c:f>'Z run charts'!$B$2:$B$76</c:f>
              <c:numCache>
                <c:formatCode>General</c:formatCode>
                <c:ptCount val="75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8-4BBE-8B8E-AFBE9CB7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</c:numCache>
            </c:numRef>
          </c:xVal>
          <c:yVal>
            <c:numRef>
              <c:f>'Z run charts'!$B$2:$B$101</c:f>
              <c:numCache>
                <c:formatCode>General</c:formatCode>
                <c:ptCount val="100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  <c:pt idx="75">
                  <c:v>-0.1720000000000006</c:v>
                </c:pt>
                <c:pt idx="76">
                  <c:v>-0.2240000000000002</c:v>
                </c:pt>
                <c:pt idx="77">
                  <c:v>-0.10100000000000087</c:v>
                </c:pt>
                <c:pt idx="78">
                  <c:v>-0.1379999999999999</c:v>
                </c:pt>
                <c:pt idx="79">
                  <c:v>-5.0000000000000711E-2</c:v>
                </c:pt>
                <c:pt idx="80">
                  <c:v>-0.51899999999999835</c:v>
                </c:pt>
                <c:pt idx="81">
                  <c:v>-0.39900000000000091</c:v>
                </c:pt>
                <c:pt idx="82">
                  <c:v>-0.28999999999999915</c:v>
                </c:pt>
                <c:pt idx="83">
                  <c:v>-0.17199999999999704</c:v>
                </c:pt>
                <c:pt idx="84">
                  <c:v>-0.35000000000000142</c:v>
                </c:pt>
                <c:pt idx="85">
                  <c:v>-0.57500000000000284</c:v>
                </c:pt>
                <c:pt idx="86">
                  <c:v>-0.57200000000000273</c:v>
                </c:pt>
                <c:pt idx="87">
                  <c:v>-0.33799999999999386</c:v>
                </c:pt>
                <c:pt idx="88">
                  <c:v>-0.40999999999999659</c:v>
                </c:pt>
                <c:pt idx="89">
                  <c:v>-0.68200000000000216</c:v>
                </c:pt>
                <c:pt idx="90">
                  <c:v>-0.78800000000001091</c:v>
                </c:pt>
                <c:pt idx="91">
                  <c:v>-0.59200000000001296</c:v>
                </c:pt>
                <c:pt idx="92">
                  <c:v>-0.50399999999999068</c:v>
                </c:pt>
                <c:pt idx="93">
                  <c:v>-0.41200000000000614</c:v>
                </c:pt>
                <c:pt idx="94">
                  <c:v>-0.75</c:v>
                </c:pt>
                <c:pt idx="95">
                  <c:v>-1</c:v>
                </c:pt>
                <c:pt idx="96">
                  <c:v>-0.81299999999998818</c:v>
                </c:pt>
                <c:pt idx="97">
                  <c:v>-0.61199999999999477</c:v>
                </c:pt>
                <c:pt idx="98">
                  <c:v>-0.80400000000000205</c:v>
                </c:pt>
                <c:pt idx="99">
                  <c:v>-1.1399999999999864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2-4D17-9185-26B20B5F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</c:numCache>
            </c:numRef>
          </c:xVal>
          <c:yVal>
            <c:numRef>
              <c:f>'Z run charts'!$B$2:$B$126</c:f>
              <c:numCache>
                <c:formatCode>General</c:formatCode>
                <c:ptCount val="125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  <c:pt idx="75">
                  <c:v>-0.1720000000000006</c:v>
                </c:pt>
                <c:pt idx="76">
                  <c:v>-0.2240000000000002</c:v>
                </c:pt>
                <c:pt idx="77">
                  <c:v>-0.10100000000000087</c:v>
                </c:pt>
                <c:pt idx="78">
                  <c:v>-0.1379999999999999</c:v>
                </c:pt>
                <c:pt idx="79">
                  <c:v>-5.0000000000000711E-2</c:v>
                </c:pt>
                <c:pt idx="80">
                  <c:v>-0.51899999999999835</c:v>
                </c:pt>
                <c:pt idx="81">
                  <c:v>-0.39900000000000091</c:v>
                </c:pt>
                <c:pt idx="82">
                  <c:v>-0.28999999999999915</c:v>
                </c:pt>
                <c:pt idx="83">
                  <c:v>-0.17199999999999704</c:v>
                </c:pt>
                <c:pt idx="84">
                  <c:v>-0.35000000000000142</c:v>
                </c:pt>
                <c:pt idx="85">
                  <c:v>-0.57500000000000284</c:v>
                </c:pt>
                <c:pt idx="86">
                  <c:v>-0.57200000000000273</c:v>
                </c:pt>
                <c:pt idx="87">
                  <c:v>-0.33799999999999386</c:v>
                </c:pt>
                <c:pt idx="88">
                  <c:v>-0.40999999999999659</c:v>
                </c:pt>
                <c:pt idx="89">
                  <c:v>-0.68200000000000216</c:v>
                </c:pt>
                <c:pt idx="90">
                  <c:v>-0.78800000000001091</c:v>
                </c:pt>
                <c:pt idx="91">
                  <c:v>-0.59200000000001296</c:v>
                </c:pt>
                <c:pt idx="92">
                  <c:v>-0.50399999999999068</c:v>
                </c:pt>
                <c:pt idx="93">
                  <c:v>-0.41200000000000614</c:v>
                </c:pt>
                <c:pt idx="94">
                  <c:v>-0.75</c:v>
                </c:pt>
                <c:pt idx="95">
                  <c:v>-1</c:v>
                </c:pt>
                <c:pt idx="96">
                  <c:v>-0.81299999999998818</c:v>
                </c:pt>
                <c:pt idx="97">
                  <c:v>-0.61199999999999477</c:v>
                </c:pt>
                <c:pt idx="98">
                  <c:v>-0.80400000000000205</c:v>
                </c:pt>
                <c:pt idx="99">
                  <c:v>-1.1399999999999864</c:v>
                </c:pt>
                <c:pt idx="100">
                  <c:v>-0.11599999999999966</c:v>
                </c:pt>
                <c:pt idx="101">
                  <c:v>-0.11100000000000065</c:v>
                </c:pt>
                <c:pt idx="102">
                  <c:v>-0.21899999999999942</c:v>
                </c:pt>
                <c:pt idx="103">
                  <c:v>-0.13000000000000078</c:v>
                </c:pt>
                <c:pt idx="104">
                  <c:v>-0.16799999999999926</c:v>
                </c:pt>
                <c:pt idx="105">
                  <c:v>-0.53999999999999915</c:v>
                </c:pt>
                <c:pt idx="106">
                  <c:v>-0.6910000000000025</c:v>
                </c:pt>
                <c:pt idx="107">
                  <c:v>-0.31700000000000017</c:v>
                </c:pt>
                <c:pt idx="108">
                  <c:v>-0.31900000000000261</c:v>
                </c:pt>
                <c:pt idx="109">
                  <c:v>-9.4000000000001194E-2</c:v>
                </c:pt>
                <c:pt idx="110">
                  <c:v>-0.70699999999999363</c:v>
                </c:pt>
                <c:pt idx="111">
                  <c:v>-0.43699999999999761</c:v>
                </c:pt>
                <c:pt idx="112">
                  <c:v>-0.66899999999999693</c:v>
                </c:pt>
                <c:pt idx="113">
                  <c:v>-0.52400000000000091</c:v>
                </c:pt>
                <c:pt idx="114">
                  <c:v>-0.37999999999999545</c:v>
                </c:pt>
                <c:pt idx="115">
                  <c:v>-0.68299999999999272</c:v>
                </c:pt>
                <c:pt idx="116">
                  <c:v>-0.38399999999998613</c:v>
                </c:pt>
                <c:pt idx="117">
                  <c:v>-0.51699999999999591</c:v>
                </c:pt>
                <c:pt idx="118">
                  <c:v>-0.58699999999998909</c:v>
                </c:pt>
                <c:pt idx="119">
                  <c:v>-0.47499999999999432</c:v>
                </c:pt>
                <c:pt idx="120">
                  <c:v>-0.99100000000001387</c:v>
                </c:pt>
                <c:pt idx="121">
                  <c:v>-0.68999999999999773</c:v>
                </c:pt>
                <c:pt idx="122">
                  <c:v>-0.68700000000001182</c:v>
                </c:pt>
                <c:pt idx="123">
                  <c:v>-0.78000000000000114</c:v>
                </c:pt>
                <c:pt idx="124">
                  <c:v>-0.76900000000000546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A-4DBA-9B57-402AFA0F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</c:numCache>
            </c:numRef>
          </c:xVal>
          <c:yVal>
            <c:numRef>
              <c:f>'X run charts'!$B$2:$B$176</c:f>
              <c:numCache>
                <c:formatCode>General</c:formatCode>
                <c:ptCount val="175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  <c:pt idx="100">
                  <c:v>6.0999999999999943E-2</c:v>
                </c:pt>
                <c:pt idx="101">
                  <c:v>1.9000000000000128E-2</c:v>
                </c:pt>
                <c:pt idx="102">
                  <c:v>-3.0000000000001137E-3</c:v>
                </c:pt>
                <c:pt idx="103">
                  <c:v>9.9999999999944578E-4</c:v>
                </c:pt>
                <c:pt idx="104">
                  <c:v>-1.9000000000000128E-2</c:v>
                </c:pt>
                <c:pt idx="105">
                  <c:v>-2.1999999999998465E-2</c:v>
                </c:pt>
                <c:pt idx="106">
                  <c:v>-5.5999999999997385E-2</c:v>
                </c:pt>
                <c:pt idx="107">
                  <c:v>-9.1999999999998749E-2</c:v>
                </c:pt>
                <c:pt idx="108">
                  <c:v>-9.100000000000108E-2</c:v>
                </c:pt>
                <c:pt idx="109">
                  <c:v>-8.4000000000003183E-2</c:v>
                </c:pt>
                <c:pt idx="110">
                  <c:v>-0.1039999999999992</c:v>
                </c:pt>
                <c:pt idx="111">
                  <c:v>-0.12600000000000477</c:v>
                </c:pt>
                <c:pt idx="112">
                  <c:v>-0.12699999999999534</c:v>
                </c:pt>
                <c:pt idx="113">
                  <c:v>-0.12600000000000477</c:v>
                </c:pt>
                <c:pt idx="114">
                  <c:v>-0.18099999999999739</c:v>
                </c:pt>
                <c:pt idx="115">
                  <c:v>-0.20599999999998886</c:v>
                </c:pt>
                <c:pt idx="116">
                  <c:v>-0.20900000000000318</c:v>
                </c:pt>
                <c:pt idx="117">
                  <c:v>-0.22800000000000864</c:v>
                </c:pt>
                <c:pt idx="118">
                  <c:v>-0.242999999999995</c:v>
                </c:pt>
                <c:pt idx="119">
                  <c:v>-0.31200000000001182</c:v>
                </c:pt>
                <c:pt idx="120">
                  <c:v>-0.24600000000000932</c:v>
                </c:pt>
                <c:pt idx="121">
                  <c:v>-0.29300000000000637</c:v>
                </c:pt>
                <c:pt idx="122">
                  <c:v>-0.5560000000000116</c:v>
                </c:pt>
                <c:pt idx="123">
                  <c:v>-0.33899999999999864</c:v>
                </c:pt>
                <c:pt idx="124">
                  <c:v>-0.43899999999999295</c:v>
                </c:pt>
                <c:pt idx="125">
                  <c:v>-0.10100000000000087</c:v>
                </c:pt>
                <c:pt idx="126">
                  <c:v>-1.5000000000000568E-2</c:v>
                </c:pt>
                <c:pt idx="127">
                  <c:v>-1.3999999999999346E-2</c:v>
                </c:pt>
                <c:pt idx="128">
                  <c:v>-1.8000000000000682E-2</c:v>
                </c:pt>
                <c:pt idx="129">
                  <c:v>3.700000000000081E-2</c:v>
                </c:pt>
                <c:pt idx="130">
                  <c:v>-5.1999999999999602E-2</c:v>
                </c:pt>
                <c:pt idx="131">
                  <c:v>-4.5000000000001705E-2</c:v>
                </c:pt>
                <c:pt idx="132">
                  <c:v>-0.10999999999999943</c:v>
                </c:pt>
                <c:pt idx="133">
                  <c:v>-8.100000000000307E-2</c:v>
                </c:pt>
                <c:pt idx="134">
                  <c:v>-3.6999999999999034E-2</c:v>
                </c:pt>
                <c:pt idx="135">
                  <c:v>-0.17100000000000648</c:v>
                </c:pt>
                <c:pt idx="136">
                  <c:v>-0.10200000000000387</c:v>
                </c:pt>
                <c:pt idx="137">
                  <c:v>-0.10200000000000387</c:v>
                </c:pt>
                <c:pt idx="138">
                  <c:v>-0.14900000000000091</c:v>
                </c:pt>
                <c:pt idx="139">
                  <c:v>-0.14400000000000546</c:v>
                </c:pt>
                <c:pt idx="140">
                  <c:v>-0.28700000000000614</c:v>
                </c:pt>
                <c:pt idx="141">
                  <c:v>-0.18600000000000705</c:v>
                </c:pt>
                <c:pt idx="142">
                  <c:v>-0.17400000000000659</c:v>
                </c:pt>
                <c:pt idx="143">
                  <c:v>-0.27600000000001046</c:v>
                </c:pt>
                <c:pt idx="144">
                  <c:v>-0.21299999999999386</c:v>
                </c:pt>
                <c:pt idx="145">
                  <c:v>-0.29400000000001114</c:v>
                </c:pt>
                <c:pt idx="146">
                  <c:v>-0.27799999999999159</c:v>
                </c:pt>
                <c:pt idx="147">
                  <c:v>-0.47300000000001319</c:v>
                </c:pt>
                <c:pt idx="148">
                  <c:v>-0.38599999999999568</c:v>
                </c:pt>
                <c:pt idx="149">
                  <c:v>-0.35900000000000887</c:v>
                </c:pt>
                <c:pt idx="150">
                  <c:v>-5.8999999999999275E-2</c:v>
                </c:pt>
                <c:pt idx="151">
                  <c:v>-1.1200000000000543E-2</c:v>
                </c:pt>
                <c:pt idx="152">
                  <c:v>2.5999999999999801E-2</c:v>
                </c:pt>
                <c:pt idx="153">
                  <c:v>-1.2000000000000455E-2</c:v>
                </c:pt>
                <c:pt idx="154">
                  <c:v>1.2000000000000455E-2</c:v>
                </c:pt>
                <c:pt idx="155">
                  <c:v>-4.5000000000001705E-2</c:v>
                </c:pt>
                <c:pt idx="156">
                  <c:v>-4.5999999999999375E-2</c:v>
                </c:pt>
                <c:pt idx="157">
                  <c:v>-8.2000000000000739E-2</c:v>
                </c:pt>
                <c:pt idx="158">
                  <c:v>-0.10499999999999687</c:v>
                </c:pt>
                <c:pt idx="159">
                  <c:v>-4.5999999999999375E-2</c:v>
                </c:pt>
                <c:pt idx="160">
                  <c:v>-0.14199999999999591</c:v>
                </c:pt>
                <c:pt idx="161">
                  <c:v>-9.9999999999994316E-2</c:v>
                </c:pt>
                <c:pt idx="162">
                  <c:v>-0.10699999999999932</c:v>
                </c:pt>
                <c:pt idx="163">
                  <c:v>-0.14799999999999613</c:v>
                </c:pt>
                <c:pt idx="164">
                  <c:v>-0.18800000000000239</c:v>
                </c:pt>
                <c:pt idx="165">
                  <c:v>-0.20400000000000773</c:v>
                </c:pt>
                <c:pt idx="166">
                  <c:v>-0.13800000000000523</c:v>
                </c:pt>
                <c:pt idx="167">
                  <c:v>-0.20300000000000296</c:v>
                </c:pt>
                <c:pt idx="168">
                  <c:v>-0.23199999999999932</c:v>
                </c:pt>
                <c:pt idx="169">
                  <c:v>-0.24199999999999022</c:v>
                </c:pt>
                <c:pt idx="170">
                  <c:v>-0.28200000000001069</c:v>
                </c:pt>
                <c:pt idx="171">
                  <c:v>-0.25030000000000996</c:v>
                </c:pt>
                <c:pt idx="172">
                  <c:v>-0.52400000000000091</c:v>
                </c:pt>
                <c:pt idx="173">
                  <c:v>-0.35300000000000864</c:v>
                </c:pt>
                <c:pt idx="174">
                  <c:v>-0.50399999999999068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D-4162-A168-4125011D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</c:numCache>
            </c:numRef>
          </c:xVal>
          <c:yVal>
            <c:numRef>
              <c:f>'Z run charts'!$B$2:$B$151</c:f>
              <c:numCache>
                <c:formatCode>General</c:formatCode>
                <c:ptCount val="150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  <c:pt idx="75">
                  <c:v>-0.1720000000000006</c:v>
                </c:pt>
                <c:pt idx="76">
                  <c:v>-0.2240000000000002</c:v>
                </c:pt>
                <c:pt idx="77">
                  <c:v>-0.10100000000000087</c:v>
                </c:pt>
                <c:pt idx="78">
                  <c:v>-0.1379999999999999</c:v>
                </c:pt>
                <c:pt idx="79">
                  <c:v>-5.0000000000000711E-2</c:v>
                </c:pt>
                <c:pt idx="80">
                  <c:v>-0.51899999999999835</c:v>
                </c:pt>
                <c:pt idx="81">
                  <c:v>-0.39900000000000091</c:v>
                </c:pt>
                <c:pt idx="82">
                  <c:v>-0.28999999999999915</c:v>
                </c:pt>
                <c:pt idx="83">
                  <c:v>-0.17199999999999704</c:v>
                </c:pt>
                <c:pt idx="84">
                  <c:v>-0.35000000000000142</c:v>
                </c:pt>
                <c:pt idx="85">
                  <c:v>-0.57500000000000284</c:v>
                </c:pt>
                <c:pt idx="86">
                  <c:v>-0.57200000000000273</c:v>
                </c:pt>
                <c:pt idx="87">
                  <c:v>-0.33799999999999386</c:v>
                </c:pt>
                <c:pt idx="88">
                  <c:v>-0.40999999999999659</c:v>
                </c:pt>
                <c:pt idx="89">
                  <c:v>-0.68200000000000216</c:v>
                </c:pt>
                <c:pt idx="90">
                  <c:v>-0.78800000000001091</c:v>
                </c:pt>
                <c:pt idx="91">
                  <c:v>-0.59200000000001296</c:v>
                </c:pt>
                <c:pt idx="92">
                  <c:v>-0.50399999999999068</c:v>
                </c:pt>
                <c:pt idx="93">
                  <c:v>-0.41200000000000614</c:v>
                </c:pt>
                <c:pt idx="94">
                  <c:v>-0.75</c:v>
                </c:pt>
                <c:pt idx="95">
                  <c:v>-1</c:v>
                </c:pt>
                <c:pt idx="96">
                  <c:v>-0.81299999999998818</c:v>
                </c:pt>
                <c:pt idx="97">
                  <c:v>-0.61199999999999477</c:v>
                </c:pt>
                <c:pt idx="98">
                  <c:v>-0.80400000000000205</c:v>
                </c:pt>
                <c:pt idx="99">
                  <c:v>-1.1399999999999864</c:v>
                </c:pt>
                <c:pt idx="100">
                  <c:v>-0.11599999999999966</c:v>
                </c:pt>
                <c:pt idx="101">
                  <c:v>-0.11100000000000065</c:v>
                </c:pt>
                <c:pt idx="102">
                  <c:v>-0.21899999999999942</c:v>
                </c:pt>
                <c:pt idx="103">
                  <c:v>-0.13000000000000078</c:v>
                </c:pt>
                <c:pt idx="104">
                  <c:v>-0.16799999999999926</c:v>
                </c:pt>
                <c:pt idx="105">
                  <c:v>-0.53999999999999915</c:v>
                </c:pt>
                <c:pt idx="106">
                  <c:v>-0.6910000000000025</c:v>
                </c:pt>
                <c:pt idx="107">
                  <c:v>-0.31700000000000017</c:v>
                </c:pt>
                <c:pt idx="108">
                  <c:v>-0.31900000000000261</c:v>
                </c:pt>
                <c:pt idx="109">
                  <c:v>-9.4000000000001194E-2</c:v>
                </c:pt>
                <c:pt idx="110">
                  <c:v>-0.70699999999999363</c:v>
                </c:pt>
                <c:pt idx="111">
                  <c:v>-0.43699999999999761</c:v>
                </c:pt>
                <c:pt idx="112">
                  <c:v>-0.66899999999999693</c:v>
                </c:pt>
                <c:pt idx="113">
                  <c:v>-0.52400000000000091</c:v>
                </c:pt>
                <c:pt idx="114">
                  <c:v>-0.37999999999999545</c:v>
                </c:pt>
                <c:pt idx="115">
                  <c:v>-0.68299999999999272</c:v>
                </c:pt>
                <c:pt idx="116">
                  <c:v>-0.38399999999998613</c:v>
                </c:pt>
                <c:pt idx="117">
                  <c:v>-0.51699999999999591</c:v>
                </c:pt>
                <c:pt idx="118">
                  <c:v>-0.58699999999998909</c:v>
                </c:pt>
                <c:pt idx="119">
                  <c:v>-0.47499999999999432</c:v>
                </c:pt>
                <c:pt idx="120">
                  <c:v>-0.99100000000001387</c:v>
                </c:pt>
                <c:pt idx="121">
                  <c:v>-0.68999999999999773</c:v>
                </c:pt>
                <c:pt idx="122">
                  <c:v>-0.68700000000001182</c:v>
                </c:pt>
                <c:pt idx="123">
                  <c:v>-0.78000000000000114</c:v>
                </c:pt>
                <c:pt idx="124">
                  <c:v>-0.76900000000000546</c:v>
                </c:pt>
                <c:pt idx="125">
                  <c:v>-0.15399999999999991</c:v>
                </c:pt>
                <c:pt idx="126">
                  <c:v>-6.6000000000000725E-2</c:v>
                </c:pt>
                <c:pt idx="127">
                  <c:v>-0.20599999999999952</c:v>
                </c:pt>
                <c:pt idx="128">
                  <c:v>-0.16300000000000026</c:v>
                </c:pt>
                <c:pt idx="129">
                  <c:v>-0.18200000000000038</c:v>
                </c:pt>
                <c:pt idx="130">
                  <c:v>-0.35199999999999676</c:v>
                </c:pt>
                <c:pt idx="131">
                  <c:v>-0.2120000000000033</c:v>
                </c:pt>
                <c:pt idx="132">
                  <c:v>-0.20100000000000051</c:v>
                </c:pt>
                <c:pt idx="133">
                  <c:v>-0.33200000000000074</c:v>
                </c:pt>
                <c:pt idx="134">
                  <c:v>-0.28499999999999659</c:v>
                </c:pt>
                <c:pt idx="135">
                  <c:v>-0.50799999999999557</c:v>
                </c:pt>
                <c:pt idx="136">
                  <c:v>-0.38500000000000512</c:v>
                </c:pt>
                <c:pt idx="137">
                  <c:v>-0.44799999999999329</c:v>
                </c:pt>
                <c:pt idx="138">
                  <c:v>-0.48399999999999466</c:v>
                </c:pt>
                <c:pt idx="139">
                  <c:v>-0.48399999999999466</c:v>
                </c:pt>
                <c:pt idx="140">
                  <c:v>-0.47499999999999432</c:v>
                </c:pt>
                <c:pt idx="141">
                  <c:v>-0.49399999999999977</c:v>
                </c:pt>
                <c:pt idx="142">
                  <c:v>-0.47800000000000864</c:v>
                </c:pt>
                <c:pt idx="143">
                  <c:v>-0.51499999999998636</c:v>
                </c:pt>
                <c:pt idx="144">
                  <c:v>-0.53800000000001091</c:v>
                </c:pt>
                <c:pt idx="145">
                  <c:v>-0.87999999999999545</c:v>
                </c:pt>
                <c:pt idx="146">
                  <c:v>-0.75800000000000978</c:v>
                </c:pt>
                <c:pt idx="147">
                  <c:v>-0.65399999999999636</c:v>
                </c:pt>
                <c:pt idx="148">
                  <c:v>-0.70199999999999818</c:v>
                </c:pt>
                <c:pt idx="149">
                  <c:v>-0.69700000000000273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C80-8A21-DF4CF953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</c:numCache>
            </c:numRef>
          </c:xVal>
          <c:yVal>
            <c:numRef>
              <c:f>'Z run charts'!$B$2:$B$176</c:f>
              <c:numCache>
                <c:formatCode>General</c:formatCode>
                <c:ptCount val="175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  <c:pt idx="75">
                  <c:v>-0.1720000000000006</c:v>
                </c:pt>
                <c:pt idx="76">
                  <c:v>-0.2240000000000002</c:v>
                </c:pt>
                <c:pt idx="77">
                  <c:v>-0.10100000000000087</c:v>
                </c:pt>
                <c:pt idx="78">
                  <c:v>-0.1379999999999999</c:v>
                </c:pt>
                <c:pt idx="79">
                  <c:v>-5.0000000000000711E-2</c:v>
                </c:pt>
                <c:pt idx="80">
                  <c:v>-0.51899999999999835</c:v>
                </c:pt>
                <c:pt idx="81">
                  <c:v>-0.39900000000000091</c:v>
                </c:pt>
                <c:pt idx="82">
                  <c:v>-0.28999999999999915</c:v>
                </c:pt>
                <c:pt idx="83">
                  <c:v>-0.17199999999999704</c:v>
                </c:pt>
                <c:pt idx="84">
                  <c:v>-0.35000000000000142</c:v>
                </c:pt>
                <c:pt idx="85">
                  <c:v>-0.57500000000000284</c:v>
                </c:pt>
                <c:pt idx="86">
                  <c:v>-0.57200000000000273</c:v>
                </c:pt>
                <c:pt idx="87">
                  <c:v>-0.33799999999999386</c:v>
                </c:pt>
                <c:pt idx="88">
                  <c:v>-0.40999999999999659</c:v>
                </c:pt>
                <c:pt idx="89">
                  <c:v>-0.68200000000000216</c:v>
                </c:pt>
                <c:pt idx="90">
                  <c:v>-0.78800000000001091</c:v>
                </c:pt>
                <c:pt idx="91">
                  <c:v>-0.59200000000001296</c:v>
                </c:pt>
                <c:pt idx="92">
                  <c:v>-0.50399999999999068</c:v>
                </c:pt>
                <c:pt idx="93">
                  <c:v>-0.41200000000000614</c:v>
                </c:pt>
                <c:pt idx="94">
                  <c:v>-0.75</c:v>
                </c:pt>
                <c:pt idx="95">
                  <c:v>-1</c:v>
                </c:pt>
                <c:pt idx="96">
                  <c:v>-0.81299999999998818</c:v>
                </c:pt>
                <c:pt idx="97">
                  <c:v>-0.61199999999999477</c:v>
                </c:pt>
                <c:pt idx="98">
                  <c:v>-0.80400000000000205</c:v>
                </c:pt>
                <c:pt idx="99">
                  <c:v>-1.1399999999999864</c:v>
                </c:pt>
                <c:pt idx="100">
                  <c:v>-0.11599999999999966</c:v>
                </c:pt>
                <c:pt idx="101">
                  <c:v>-0.11100000000000065</c:v>
                </c:pt>
                <c:pt idx="102">
                  <c:v>-0.21899999999999942</c:v>
                </c:pt>
                <c:pt idx="103">
                  <c:v>-0.13000000000000078</c:v>
                </c:pt>
                <c:pt idx="104">
                  <c:v>-0.16799999999999926</c:v>
                </c:pt>
                <c:pt idx="105">
                  <c:v>-0.53999999999999915</c:v>
                </c:pt>
                <c:pt idx="106">
                  <c:v>-0.6910000000000025</c:v>
                </c:pt>
                <c:pt idx="107">
                  <c:v>-0.31700000000000017</c:v>
                </c:pt>
                <c:pt idx="108">
                  <c:v>-0.31900000000000261</c:v>
                </c:pt>
                <c:pt idx="109">
                  <c:v>-9.4000000000001194E-2</c:v>
                </c:pt>
                <c:pt idx="110">
                  <c:v>-0.70699999999999363</c:v>
                </c:pt>
                <c:pt idx="111">
                  <c:v>-0.43699999999999761</c:v>
                </c:pt>
                <c:pt idx="112">
                  <c:v>-0.66899999999999693</c:v>
                </c:pt>
                <c:pt idx="113">
                  <c:v>-0.52400000000000091</c:v>
                </c:pt>
                <c:pt idx="114">
                  <c:v>-0.37999999999999545</c:v>
                </c:pt>
                <c:pt idx="115">
                  <c:v>-0.68299999999999272</c:v>
                </c:pt>
                <c:pt idx="116">
                  <c:v>-0.38399999999998613</c:v>
                </c:pt>
                <c:pt idx="117">
                  <c:v>-0.51699999999999591</c:v>
                </c:pt>
                <c:pt idx="118">
                  <c:v>-0.58699999999998909</c:v>
                </c:pt>
                <c:pt idx="119">
                  <c:v>-0.47499999999999432</c:v>
                </c:pt>
                <c:pt idx="120">
                  <c:v>-0.99100000000001387</c:v>
                </c:pt>
                <c:pt idx="121">
                  <c:v>-0.68999999999999773</c:v>
                </c:pt>
                <c:pt idx="122">
                  <c:v>-0.68700000000001182</c:v>
                </c:pt>
                <c:pt idx="123">
                  <c:v>-0.78000000000000114</c:v>
                </c:pt>
                <c:pt idx="124">
                  <c:v>-0.76900000000000546</c:v>
                </c:pt>
                <c:pt idx="125">
                  <c:v>-0.15399999999999991</c:v>
                </c:pt>
                <c:pt idx="126">
                  <c:v>-6.6000000000000725E-2</c:v>
                </c:pt>
                <c:pt idx="127">
                  <c:v>-0.20599999999999952</c:v>
                </c:pt>
                <c:pt idx="128">
                  <c:v>-0.16300000000000026</c:v>
                </c:pt>
                <c:pt idx="129">
                  <c:v>-0.18200000000000038</c:v>
                </c:pt>
                <c:pt idx="130">
                  <c:v>-0.35199999999999676</c:v>
                </c:pt>
                <c:pt idx="131">
                  <c:v>-0.2120000000000033</c:v>
                </c:pt>
                <c:pt idx="132">
                  <c:v>-0.20100000000000051</c:v>
                </c:pt>
                <c:pt idx="133">
                  <c:v>-0.33200000000000074</c:v>
                </c:pt>
                <c:pt idx="134">
                  <c:v>-0.28499999999999659</c:v>
                </c:pt>
                <c:pt idx="135">
                  <c:v>-0.50799999999999557</c:v>
                </c:pt>
                <c:pt idx="136">
                  <c:v>-0.38500000000000512</c:v>
                </c:pt>
                <c:pt idx="137">
                  <c:v>-0.44799999999999329</c:v>
                </c:pt>
                <c:pt idx="138">
                  <c:v>-0.48399999999999466</c:v>
                </c:pt>
                <c:pt idx="139">
                  <c:v>-0.48399999999999466</c:v>
                </c:pt>
                <c:pt idx="140">
                  <c:v>-0.47499999999999432</c:v>
                </c:pt>
                <c:pt idx="141">
                  <c:v>-0.49399999999999977</c:v>
                </c:pt>
                <c:pt idx="142">
                  <c:v>-0.47800000000000864</c:v>
                </c:pt>
                <c:pt idx="143">
                  <c:v>-0.51499999999998636</c:v>
                </c:pt>
                <c:pt idx="144">
                  <c:v>-0.53800000000001091</c:v>
                </c:pt>
                <c:pt idx="145">
                  <c:v>-0.87999999999999545</c:v>
                </c:pt>
                <c:pt idx="146">
                  <c:v>-0.75800000000000978</c:v>
                </c:pt>
                <c:pt idx="147">
                  <c:v>-0.65399999999999636</c:v>
                </c:pt>
                <c:pt idx="148">
                  <c:v>-0.70199999999999818</c:v>
                </c:pt>
                <c:pt idx="149">
                  <c:v>-0.69700000000000273</c:v>
                </c:pt>
                <c:pt idx="150">
                  <c:v>-0.29499999999999993</c:v>
                </c:pt>
                <c:pt idx="151">
                  <c:v>-0.31600000000000072</c:v>
                </c:pt>
                <c:pt idx="152">
                  <c:v>-0.16799999999999926</c:v>
                </c:pt>
                <c:pt idx="153">
                  <c:v>-0.23300000000000054</c:v>
                </c:pt>
                <c:pt idx="154">
                  <c:v>-0.25099999999999945</c:v>
                </c:pt>
                <c:pt idx="155">
                  <c:v>-0.28600000000000136</c:v>
                </c:pt>
                <c:pt idx="156">
                  <c:v>-0.22399999999999665</c:v>
                </c:pt>
                <c:pt idx="157">
                  <c:v>-0.23899999999999721</c:v>
                </c:pt>
                <c:pt idx="158">
                  <c:v>-0.21399999999999864</c:v>
                </c:pt>
                <c:pt idx="159">
                  <c:v>-0.25200000000000244</c:v>
                </c:pt>
                <c:pt idx="160">
                  <c:v>-0.38100000000000023</c:v>
                </c:pt>
                <c:pt idx="161">
                  <c:v>-0.31799999999999784</c:v>
                </c:pt>
                <c:pt idx="162">
                  <c:v>-0.48099999999999454</c:v>
                </c:pt>
                <c:pt idx="163">
                  <c:v>-0.42900000000000205</c:v>
                </c:pt>
                <c:pt idx="164">
                  <c:v>-0.39499999999999602</c:v>
                </c:pt>
                <c:pt idx="165">
                  <c:v>-0.48599999999999</c:v>
                </c:pt>
                <c:pt idx="166">
                  <c:v>-0.5</c:v>
                </c:pt>
                <c:pt idx="167">
                  <c:v>-0.49399999999999977</c:v>
                </c:pt>
                <c:pt idx="168">
                  <c:v>-0.52199999999999136</c:v>
                </c:pt>
                <c:pt idx="169">
                  <c:v>-0.63300000000000978</c:v>
                </c:pt>
                <c:pt idx="170">
                  <c:v>-0.63999999999998636</c:v>
                </c:pt>
                <c:pt idx="171">
                  <c:v>-0.55799999999999272</c:v>
                </c:pt>
                <c:pt idx="172">
                  <c:v>-0.64699999999999136</c:v>
                </c:pt>
                <c:pt idx="173">
                  <c:v>-0.69300000000001205</c:v>
                </c:pt>
                <c:pt idx="174">
                  <c:v>-0.82200000000000273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9-4A6A-BAE5-C38D67F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</c:numCache>
            </c:numRef>
          </c:xVal>
          <c:yVal>
            <c:numRef>
              <c:f>'Z run charts'!$C$2:$C$26</c:f>
              <c:numCache>
                <c:formatCode>0.00%</c:formatCode>
                <c:ptCount val="25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6-4A5A-AD7C-FD0EF026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</c:numCache>
            </c:numRef>
          </c:xVal>
          <c:yVal>
            <c:numRef>
              <c:f>'Z run charts'!$C$2:$C$51</c:f>
              <c:numCache>
                <c:formatCode>0.00%</c:formatCode>
                <c:ptCount val="50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0-4ABF-9C04-2323CE42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</c:numCache>
            </c:numRef>
          </c:xVal>
          <c:yVal>
            <c:numRef>
              <c:f>'Z run charts'!$C$2:$C$76</c:f>
              <c:numCache>
                <c:formatCode>0.00%</c:formatCode>
                <c:ptCount val="75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E-4F39-B9D0-BDFF30FE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</c:numCache>
            </c:numRef>
          </c:xVal>
          <c:yVal>
            <c:numRef>
              <c:f>'Z run charts'!$C$2:$C$101</c:f>
              <c:numCache>
                <c:formatCode>0.00%</c:formatCode>
                <c:ptCount val="100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  <c:pt idx="75">
                  <c:v>-1.7200000000000059E-2</c:v>
                </c:pt>
                <c:pt idx="76">
                  <c:v>-2.2400000000000021E-2</c:v>
                </c:pt>
                <c:pt idx="77">
                  <c:v>-1.0100000000000086E-2</c:v>
                </c:pt>
                <c:pt idx="78">
                  <c:v>-1.3799999999999989E-2</c:v>
                </c:pt>
                <c:pt idx="79">
                  <c:v>-5.0000000000000712E-3</c:v>
                </c:pt>
                <c:pt idx="80">
                  <c:v>-1.2974999999999959E-2</c:v>
                </c:pt>
                <c:pt idx="81">
                  <c:v>-9.975000000000022E-3</c:v>
                </c:pt>
                <c:pt idx="82">
                  <c:v>-7.2499999999999787E-3</c:v>
                </c:pt>
                <c:pt idx="83">
                  <c:v>-4.2999999999999263E-3</c:v>
                </c:pt>
                <c:pt idx="84">
                  <c:v>-8.7500000000000355E-3</c:v>
                </c:pt>
                <c:pt idx="85">
                  <c:v>-7.1875000000000359E-3</c:v>
                </c:pt>
                <c:pt idx="86">
                  <c:v>-7.1500000000000339E-3</c:v>
                </c:pt>
                <c:pt idx="87">
                  <c:v>-4.2249999999999233E-3</c:v>
                </c:pt>
                <c:pt idx="88">
                  <c:v>-5.1249999999999577E-3</c:v>
                </c:pt>
                <c:pt idx="89">
                  <c:v>-8.5250000000000273E-3</c:v>
                </c:pt>
                <c:pt idx="90">
                  <c:v>-4.9250000000000682E-3</c:v>
                </c:pt>
                <c:pt idx="91">
                  <c:v>-3.7000000000000808E-3</c:v>
                </c:pt>
                <c:pt idx="92">
                  <c:v>-3.1499999999999419E-3</c:v>
                </c:pt>
                <c:pt idx="93">
                  <c:v>-2.5750000000000382E-3</c:v>
                </c:pt>
                <c:pt idx="94">
                  <c:v>-4.6874999999999998E-3</c:v>
                </c:pt>
                <c:pt idx="95">
                  <c:v>-4.5454545454545452E-3</c:v>
                </c:pt>
                <c:pt idx="96">
                  <c:v>-3.6954545454544918E-3</c:v>
                </c:pt>
                <c:pt idx="97">
                  <c:v>-2.7818181818181579E-3</c:v>
                </c:pt>
                <c:pt idx="98">
                  <c:v>-3.6545454545454637E-3</c:v>
                </c:pt>
                <c:pt idx="99">
                  <c:v>-5.1818181818181199E-3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805-AADD-2BEF129F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</c:numCache>
            </c:numRef>
          </c:xVal>
          <c:yVal>
            <c:numRef>
              <c:f>'Z run charts'!$C$2:$C$126</c:f>
              <c:numCache>
                <c:formatCode>0.00%</c:formatCode>
                <c:ptCount val="125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  <c:pt idx="75">
                  <c:v>-1.7200000000000059E-2</c:v>
                </c:pt>
                <c:pt idx="76">
                  <c:v>-2.2400000000000021E-2</c:v>
                </c:pt>
                <c:pt idx="77">
                  <c:v>-1.0100000000000086E-2</c:v>
                </c:pt>
                <c:pt idx="78">
                  <c:v>-1.3799999999999989E-2</c:v>
                </c:pt>
                <c:pt idx="79">
                  <c:v>-5.0000000000000712E-3</c:v>
                </c:pt>
                <c:pt idx="80">
                  <c:v>-1.2974999999999959E-2</c:v>
                </c:pt>
                <c:pt idx="81">
                  <c:v>-9.975000000000022E-3</c:v>
                </c:pt>
                <c:pt idx="82">
                  <c:v>-7.2499999999999787E-3</c:v>
                </c:pt>
                <c:pt idx="83">
                  <c:v>-4.2999999999999263E-3</c:v>
                </c:pt>
                <c:pt idx="84">
                  <c:v>-8.7500000000000355E-3</c:v>
                </c:pt>
                <c:pt idx="85">
                  <c:v>-7.1875000000000359E-3</c:v>
                </c:pt>
                <c:pt idx="86">
                  <c:v>-7.1500000000000339E-3</c:v>
                </c:pt>
                <c:pt idx="87">
                  <c:v>-4.2249999999999233E-3</c:v>
                </c:pt>
                <c:pt idx="88">
                  <c:v>-5.1249999999999577E-3</c:v>
                </c:pt>
                <c:pt idx="89">
                  <c:v>-8.5250000000000273E-3</c:v>
                </c:pt>
                <c:pt idx="90">
                  <c:v>-4.9250000000000682E-3</c:v>
                </c:pt>
                <c:pt idx="91">
                  <c:v>-3.7000000000000808E-3</c:v>
                </c:pt>
                <c:pt idx="92">
                  <c:v>-3.1499999999999419E-3</c:v>
                </c:pt>
                <c:pt idx="93">
                  <c:v>-2.5750000000000382E-3</c:v>
                </c:pt>
                <c:pt idx="94">
                  <c:v>-4.6874999999999998E-3</c:v>
                </c:pt>
                <c:pt idx="95">
                  <c:v>-4.5454545454545452E-3</c:v>
                </c:pt>
                <c:pt idx="96">
                  <c:v>-3.6954545454544918E-3</c:v>
                </c:pt>
                <c:pt idx="97">
                  <c:v>-2.7818181818181579E-3</c:v>
                </c:pt>
                <c:pt idx="98">
                  <c:v>-3.6545454545454637E-3</c:v>
                </c:pt>
                <c:pt idx="99">
                  <c:v>-5.1818181818181199E-3</c:v>
                </c:pt>
                <c:pt idx="100">
                  <c:v>-1.1599999999999966E-2</c:v>
                </c:pt>
                <c:pt idx="101">
                  <c:v>-1.1100000000000065E-2</c:v>
                </c:pt>
                <c:pt idx="102">
                  <c:v>-2.189999999999994E-2</c:v>
                </c:pt>
                <c:pt idx="103">
                  <c:v>-1.3000000000000077E-2</c:v>
                </c:pt>
                <c:pt idx="104">
                  <c:v>-1.6799999999999926E-2</c:v>
                </c:pt>
                <c:pt idx="105">
                  <c:v>-1.3499999999999979E-2</c:v>
                </c:pt>
                <c:pt idx="106">
                  <c:v>-1.7275000000000061E-2</c:v>
                </c:pt>
                <c:pt idx="107">
                  <c:v>-7.925000000000005E-3</c:v>
                </c:pt>
                <c:pt idx="108">
                  <c:v>-7.9750000000000654E-3</c:v>
                </c:pt>
                <c:pt idx="109">
                  <c:v>-2.35000000000003E-3</c:v>
                </c:pt>
                <c:pt idx="110">
                  <c:v>-8.8374999999999201E-3</c:v>
                </c:pt>
                <c:pt idx="111">
                  <c:v>-5.46249999999997E-3</c:v>
                </c:pt>
                <c:pt idx="112">
                  <c:v>-8.362499999999962E-3</c:v>
                </c:pt>
                <c:pt idx="113">
                  <c:v>-6.5500000000000115E-3</c:v>
                </c:pt>
                <c:pt idx="114">
                  <c:v>-4.7499999999999435E-3</c:v>
                </c:pt>
                <c:pt idx="115">
                  <c:v>-4.2687499999999549E-3</c:v>
                </c:pt>
                <c:pt idx="116">
                  <c:v>-2.3999999999999135E-3</c:v>
                </c:pt>
                <c:pt idx="117">
                  <c:v>-3.2312499999999746E-3</c:v>
                </c:pt>
                <c:pt idx="118">
                  <c:v>-3.6687499999999316E-3</c:v>
                </c:pt>
                <c:pt idx="119">
                  <c:v>-2.9687499999999645E-3</c:v>
                </c:pt>
                <c:pt idx="120">
                  <c:v>-4.504545454545518E-3</c:v>
                </c:pt>
                <c:pt idx="121">
                  <c:v>-3.1363636363636259E-3</c:v>
                </c:pt>
                <c:pt idx="122">
                  <c:v>-3.1227272727273265E-3</c:v>
                </c:pt>
                <c:pt idx="123">
                  <c:v>-3.5454545454545504E-3</c:v>
                </c:pt>
                <c:pt idx="124">
                  <c:v>-3.4954545454545702E-3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F-4F29-9072-0931F791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</c:numCache>
            </c:numRef>
          </c:xVal>
          <c:yVal>
            <c:numRef>
              <c:f>'Z run charts'!$C$2:$C$151</c:f>
              <c:numCache>
                <c:formatCode>0.00%</c:formatCode>
                <c:ptCount val="150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  <c:pt idx="75">
                  <c:v>-1.7200000000000059E-2</c:v>
                </c:pt>
                <c:pt idx="76">
                  <c:v>-2.2400000000000021E-2</c:v>
                </c:pt>
                <c:pt idx="77">
                  <c:v>-1.0100000000000086E-2</c:v>
                </c:pt>
                <c:pt idx="78">
                  <c:v>-1.3799999999999989E-2</c:v>
                </c:pt>
                <c:pt idx="79">
                  <c:v>-5.0000000000000712E-3</c:v>
                </c:pt>
                <c:pt idx="80">
                  <c:v>-1.2974999999999959E-2</c:v>
                </c:pt>
                <c:pt idx="81">
                  <c:v>-9.975000000000022E-3</c:v>
                </c:pt>
                <c:pt idx="82">
                  <c:v>-7.2499999999999787E-3</c:v>
                </c:pt>
                <c:pt idx="83">
                  <c:v>-4.2999999999999263E-3</c:v>
                </c:pt>
                <c:pt idx="84">
                  <c:v>-8.7500000000000355E-3</c:v>
                </c:pt>
                <c:pt idx="85">
                  <c:v>-7.1875000000000359E-3</c:v>
                </c:pt>
                <c:pt idx="86">
                  <c:v>-7.1500000000000339E-3</c:v>
                </c:pt>
                <c:pt idx="87">
                  <c:v>-4.2249999999999233E-3</c:v>
                </c:pt>
                <c:pt idx="88">
                  <c:v>-5.1249999999999577E-3</c:v>
                </c:pt>
                <c:pt idx="89">
                  <c:v>-8.5250000000000273E-3</c:v>
                </c:pt>
                <c:pt idx="90">
                  <c:v>-4.9250000000000682E-3</c:v>
                </c:pt>
                <c:pt idx="91">
                  <c:v>-3.7000000000000808E-3</c:v>
                </c:pt>
                <c:pt idx="92">
                  <c:v>-3.1499999999999419E-3</c:v>
                </c:pt>
                <c:pt idx="93">
                  <c:v>-2.5750000000000382E-3</c:v>
                </c:pt>
                <c:pt idx="94">
                  <c:v>-4.6874999999999998E-3</c:v>
                </c:pt>
                <c:pt idx="95">
                  <c:v>-4.5454545454545452E-3</c:v>
                </c:pt>
                <c:pt idx="96">
                  <c:v>-3.6954545454544918E-3</c:v>
                </c:pt>
                <c:pt idx="97">
                  <c:v>-2.7818181818181579E-3</c:v>
                </c:pt>
                <c:pt idx="98">
                  <c:v>-3.6545454545454637E-3</c:v>
                </c:pt>
                <c:pt idx="99">
                  <c:v>-5.1818181818181199E-3</c:v>
                </c:pt>
                <c:pt idx="100">
                  <c:v>-1.1599999999999966E-2</c:v>
                </c:pt>
                <c:pt idx="101">
                  <c:v>-1.1100000000000065E-2</c:v>
                </c:pt>
                <c:pt idx="102">
                  <c:v>-2.189999999999994E-2</c:v>
                </c:pt>
                <c:pt idx="103">
                  <c:v>-1.3000000000000077E-2</c:v>
                </c:pt>
                <c:pt idx="104">
                  <c:v>-1.6799999999999926E-2</c:v>
                </c:pt>
                <c:pt idx="105">
                  <c:v>-1.3499999999999979E-2</c:v>
                </c:pt>
                <c:pt idx="106">
                  <c:v>-1.7275000000000061E-2</c:v>
                </c:pt>
                <c:pt idx="107">
                  <c:v>-7.925000000000005E-3</c:v>
                </c:pt>
                <c:pt idx="108">
                  <c:v>-7.9750000000000654E-3</c:v>
                </c:pt>
                <c:pt idx="109">
                  <c:v>-2.35000000000003E-3</c:v>
                </c:pt>
                <c:pt idx="110">
                  <c:v>-8.8374999999999201E-3</c:v>
                </c:pt>
                <c:pt idx="111">
                  <c:v>-5.46249999999997E-3</c:v>
                </c:pt>
                <c:pt idx="112">
                  <c:v>-8.362499999999962E-3</c:v>
                </c:pt>
                <c:pt idx="113">
                  <c:v>-6.5500000000000115E-3</c:v>
                </c:pt>
                <c:pt idx="114">
                  <c:v>-4.7499999999999435E-3</c:v>
                </c:pt>
                <c:pt idx="115">
                  <c:v>-4.2687499999999549E-3</c:v>
                </c:pt>
                <c:pt idx="116">
                  <c:v>-2.3999999999999135E-3</c:v>
                </c:pt>
                <c:pt idx="117">
                  <c:v>-3.2312499999999746E-3</c:v>
                </c:pt>
                <c:pt idx="118">
                  <c:v>-3.6687499999999316E-3</c:v>
                </c:pt>
                <c:pt idx="119">
                  <c:v>-2.9687499999999645E-3</c:v>
                </c:pt>
                <c:pt idx="120">
                  <c:v>-4.504545454545518E-3</c:v>
                </c:pt>
                <c:pt idx="121">
                  <c:v>-3.1363636363636259E-3</c:v>
                </c:pt>
                <c:pt idx="122">
                  <c:v>-3.1227272727273265E-3</c:v>
                </c:pt>
                <c:pt idx="123">
                  <c:v>-3.5454545454545504E-3</c:v>
                </c:pt>
                <c:pt idx="124">
                  <c:v>-3.4954545454545702E-3</c:v>
                </c:pt>
                <c:pt idx="125">
                  <c:v>-1.5399999999999992E-2</c:v>
                </c:pt>
                <c:pt idx="126">
                  <c:v>-6.6000000000000728E-3</c:v>
                </c:pt>
                <c:pt idx="127">
                  <c:v>-2.0599999999999952E-2</c:v>
                </c:pt>
                <c:pt idx="128">
                  <c:v>-1.6300000000000026E-2</c:v>
                </c:pt>
                <c:pt idx="129">
                  <c:v>-1.8200000000000039E-2</c:v>
                </c:pt>
                <c:pt idx="130">
                  <c:v>-8.799999999999919E-3</c:v>
                </c:pt>
                <c:pt idx="131">
                  <c:v>-5.3000000000000824E-3</c:v>
                </c:pt>
                <c:pt idx="132">
                  <c:v>-5.025000000000013E-3</c:v>
                </c:pt>
                <c:pt idx="133">
                  <c:v>-8.3000000000000192E-3</c:v>
                </c:pt>
                <c:pt idx="134">
                  <c:v>-7.1249999999999144E-3</c:v>
                </c:pt>
                <c:pt idx="135">
                  <c:v>-6.3499999999999442E-3</c:v>
                </c:pt>
                <c:pt idx="136">
                  <c:v>-4.8125000000000641E-3</c:v>
                </c:pt>
                <c:pt idx="137">
                  <c:v>-5.5999999999999158E-3</c:v>
                </c:pt>
                <c:pt idx="138">
                  <c:v>-6.049999999999933E-3</c:v>
                </c:pt>
                <c:pt idx="139">
                  <c:v>-6.049999999999933E-3</c:v>
                </c:pt>
                <c:pt idx="140">
                  <c:v>-2.9687499999999645E-3</c:v>
                </c:pt>
                <c:pt idx="141">
                  <c:v>-3.0874999999999987E-3</c:v>
                </c:pt>
                <c:pt idx="142">
                  <c:v>-2.9875000000000539E-3</c:v>
                </c:pt>
                <c:pt idx="143">
                  <c:v>-3.2187499999999148E-3</c:v>
                </c:pt>
                <c:pt idx="144">
                  <c:v>-3.3625000000000681E-3</c:v>
                </c:pt>
                <c:pt idx="145">
                  <c:v>-3.9999999999999793E-3</c:v>
                </c:pt>
                <c:pt idx="146">
                  <c:v>-3.4454545454545901E-3</c:v>
                </c:pt>
                <c:pt idx="147">
                  <c:v>-2.9727272727272562E-3</c:v>
                </c:pt>
                <c:pt idx="148">
                  <c:v>-3.1909090909090828E-3</c:v>
                </c:pt>
                <c:pt idx="149">
                  <c:v>-3.1681818181818304E-3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D-4250-9597-C5987D5F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</c:numCache>
            </c:numRef>
          </c:xVal>
          <c:yVal>
            <c:numRef>
              <c:f>'Z run charts'!$C$2:$C$176</c:f>
              <c:numCache>
                <c:formatCode>0.00%</c:formatCode>
                <c:ptCount val="175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  <c:pt idx="75">
                  <c:v>-1.7200000000000059E-2</c:v>
                </c:pt>
                <c:pt idx="76">
                  <c:v>-2.2400000000000021E-2</c:v>
                </c:pt>
                <c:pt idx="77">
                  <c:v>-1.0100000000000086E-2</c:v>
                </c:pt>
                <c:pt idx="78">
                  <c:v>-1.3799999999999989E-2</c:v>
                </c:pt>
                <c:pt idx="79">
                  <c:v>-5.0000000000000712E-3</c:v>
                </c:pt>
                <c:pt idx="80">
                  <c:v>-1.2974999999999959E-2</c:v>
                </c:pt>
                <c:pt idx="81">
                  <c:v>-9.975000000000022E-3</c:v>
                </c:pt>
                <c:pt idx="82">
                  <c:v>-7.2499999999999787E-3</c:v>
                </c:pt>
                <c:pt idx="83">
                  <c:v>-4.2999999999999263E-3</c:v>
                </c:pt>
                <c:pt idx="84">
                  <c:v>-8.7500000000000355E-3</c:v>
                </c:pt>
                <c:pt idx="85">
                  <c:v>-7.1875000000000359E-3</c:v>
                </c:pt>
                <c:pt idx="86">
                  <c:v>-7.1500000000000339E-3</c:v>
                </c:pt>
                <c:pt idx="87">
                  <c:v>-4.2249999999999233E-3</c:v>
                </c:pt>
                <c:pt idx="88">
                  <c:v>-5.1249999999999577E-3</c:v>
                </c:pt>
                <c:pt idx="89">
                  <c:v>-8.5250000000000273E-3</c:v>
                </c:pt>
                <c:pt idx="90">
                  <c:v>-4.9250000000000682E-3</c:v>
                </c:pt>
                <c:pt idx="91">
                  <c:v>-3.7000000000000808E-3</c:v>
                </c:pt>
                <c:pt idx="92">
                  <c:v>-3.1499999999999419E-3</c:v>
                </c:pt>
                <c:pt idx="93">
                  <c:v>-2.5750000000000382E-3</c:v>
                </c:pt>
                <c:pt idx="94">
                  <c:v>-4.6874999999999998E-3</c:v>
                </c:pt>
                <c:pt idx="95">
                  <c:v>-4.5454545454545452E-3</c:v>
                </c:pt>
                <c:pt idx="96">
                  <c:v>-3.6954545454544918E-3</c:v>
                </c:pt>
                <c:pt idx="97">
                  <c:v>-2.7818181818181579E-3</c:v>
                </c:pt>
                <c:pt idx="98">
                  <c:v>-3.6545454545454637E-3</c:v>
                </c:pt>
                <c:pt idx="99">
                  <c:v>-5.1818181818181199E-3</c:v>
                </c:pt>
                <c:pt idx="100">
                  <c:v>-1.1599999999999966E-2</c:v>
                </c:pt>
                <c:pt idx="101">
                  <c:v>-1.1100000000000065E-2</c:v>
                </c:pt>
                <c:pt idx="102">
                  <c:v>-2.189999999999994E-2</c:v>
                </c:pt>
                <c:pt idx="103">
                  <c:v>-1.3000000000000077E-2</c:v>
                </c:pt>
                <c:pt idx="104">
                  <c:v>-1.6799999999999926E-2</c:v>
                </c:pt>
                <c:pt idx="105">
                  <c:v>-1.3499999999999979E-2</c:v>
                </c:pt>
                <c:pt idx="106">
                  <c:v>-1.7275000000000061E-2</c:v>
                </c:pt>
                <c:pt idx="107">
                  <c:v>-7.925000000000005E-3</c:v>
                </c:pt>
                <c:pt idx="108">
                  <c:v>-7.9750000000000654E-3</c:v>
                </c:pt>
                <c:pt idx="109">
                  <c:v>-2.35000000000003E-3</c:v>
                </c:pt>
                <c:pt idx="110">
                  <c:v>-8.8374999999999201E-3</c:v>
                </c:pt>
                <c:pt idx="111">
                  <c:v>-5.46249999999997E-3</c:v>
                </c:pt>
                <c:pt idx="112">
                  <c:v>-8.362499999999962E-3</c:v>
                </c:pt>
                <c:pt idx="113">
                  <c:v>-6.5500000000000115E-3</c:v>
                </c:pt>
                <c:pt idx="114">
                  <c:v>-4.7499999999999435E-3</c:v>
                </c:pt>
                <c:pt idx="115">
                  <c:v>-4.2687499999999549E-3</c:v>
                </c:pt>
                <c:pt idx="116">
                  <c:v>-2.3999999999999135E-3</c:v>
                </c:pt>
                <c:pt idx="117">
                  <c:v>-3.2312499999999746E-3</c:v>
                </c:pt>
                <c:pt idx="118">
                  <c:v>-3.6687499999999316E-3</c:v>
                </c:pt>
                <c:pt idx="119">
                  <c:v>-2.9687499999999645E-3</c:v>
                </c:pt>
                <c:pt idx="120">
                  <c:v>-4.504545454545518E-3</c:v>
                </c:pt>
                <c:pt idx="121">
                  <c:v>-3.1363636363636259E-3</c:v>
                </c:pt>
                <c:pt idx="122">
                  <c:v>-3.1227272727273265E-3</c:v>
                </c:pt>
                <c:pt idx="123">
                  <c:v>-3.5454545454545504E-3</c:v>
                </c:pt>
                <c:pt idx="124">
                  <c:v>-3.4954545454545702E-3</c:v>
                </c:pt>
                <c:pt idx="125">
                  <c:v>-1.5399999999999992E-2</c:v>
                </c:pt>
                <c:pt idx="126">
                  <c:v>-6.6000000000000728E-3</c:v>
                </c:pt>
                <c:pt idx="127">
                  <c:v>-2.0599999999999952E-2</c:v>
                </c:pt>
                <c:pt idx="128">
                  <c:v>-1.6300000000000026E-2</c:v>
                </c:pt>
                <c:pt idx="129">
                  <c:v>-1.8200000000000039E-2</c:v>
                </c:pt>
                <c:pt idx="130">
                  <c:v>-8.799999999999919E-3</c:v>
                </c:pt>
                <c:pt idx="131">
                  <c:v>-5.3000000000000824E-3</c:v>
                </c:pt>
                <c:pt idx="132">
                  <c:v>-5.025000000000013E-3</c:v>
                </c:pt>
                <c:pt idx="133">
                  <c:v>-8.3000000000000192E-3</c:v>
                </c:pt>
                <c:pt idx="134">
                  <c:v>-7.1249999999999144E-3</c:v>
                </c:pt>
                <c:pt idx="135">
                  <c:v>-6.3499999999999442E-3</c:v>
                </c:pt>
                <c:pt idx="136">
                  <c:v>-4.8125000000000641E-3</c:v>
                </c:pt>
                <c:pt idx="137">
                  <c:v>-5.5999999999999158E-3</c:v>
                </c:pt>
                <c:pt idx="138">
                  <c:v>-6.049999999999933E-3</c:v>
                </c:pt>
                <c:pt idx="139">
                  <c:v>-6.049999999999933E-3</c:v>
                </c:pt>
                <c:pt idx="140">
                  <c:v>-2.9687499999999645E-3</c:v>
                </c:pt>
                <c:pt idx="141">
                  <c:v>-3.0874999999999987E-3</c:v>
                </c:pt>
                <c:pt idx="142">
                  <c:v>-2.9875000000000539E-3</c:v>
                </c:pt>
                <c:pt idx="143">
                  <c:v>-3.2187499999999148E-3</c:v>
                </c:pt>
                <c:pt idx="144">
                  <c:v>-3.3625000000000681E-3</c:v>
                </c:pt>
                <c:pt idx="145">
                  <c:v>-3.9999999999999793E-3</c:v>
                </c:pt>
                <c:pt idx="146">
                  <c:v>-3.4454545454545901E-3</c:v>
                </c:pt>
                <c:pt idx="147">
                  <c:v>-2.9727272727272562E-3</c:v>
                </c:pt>
                <c:pt idx="148">
                  <c:v>-3.1909090909090828E-3</c:v>
                </c:pt>
                <c:pt idx="149">
                  <c:v>-3.1681818181818304E-3</c:v>
                </c:pt>
                <c:pt idx="150">
                  <c:v>-2.9499999999999992E-2</c:v>
                </c:pt>
                <c:pt idx="151">
                  <c:v>-3.1600000000000072E-2</c:v>
                </c:pt>
                <c:pt idx="152">
                  <c:v>-1.6799999999999926E-2</c:v>
                </c:pt>
                <c:pt idx="153">
                  <c:v>-2.3300000000000053E-2</c:v>
                </c:pt>
                <c:pt idx="154">
                  <c:v>-2.5099999999999945E-2</c:v>
                </c:pt>
                <c:pt idx="155">
                  <c:v>-7.1500000000000339E-3</c:v>
                </c:pt>
                <c:pt idx="156">
                  <c:v>-5.5999999999999158E-3</c:v>
                </c:pt>
                <c:pt idx="157">
                  <c:v>-5.97499999999993E-3</c:v>
                </c:pt>
                <c:pt idx="158">
                  <c:v>-5.3499999999999659E-3</c:v>
                </c:pt>
                <c:pt idx="159">
                  <c:v>-6.3000000000000608E-3</c:v>
                </c:pt>
                <c:pt idx="160">
                  <c:v>-4.7625000000000028E-3</c:v>
                </c:pt>
                <c:pt idx="161">
                  <c:v>-3.9749999999999733E-3</c:v>
                </c:pt>
                <c:pt idx="162">
                  <c:v>-6.012499999999932E-3</c:v>
                </c:pt>
                <c:pt idx="163">
                  <c:v>-5.3625000000000252E-3</c:v>
                </c:pt>
                <c:pt idx="164">
                  <c:v>-4.9374999999999506E-3</c:v>
                </c:pt>
                <c:pt idx="165">
                  <c:v>-3.0374999999999374E-3</c:v>
                </c:pt>
                <c:pt idx="166">
                  <c:v>-3.1250000000000002E-3</c:v>
                </c:pt>
                <c:pt idx="167">
                  <c:v>-3.0874999999999987E-3</c:v>
                </c:pt>
                <c:pt idx="168">
                  <c:v>-3.262499999999946E-3</c:v>
                </c:pt>
                <c:pt idx="169">
                  <c:v>-3.9562500000000613E-3</c:v>
                </c:pt>
                <c:pt idx="170">
                  <c:v>-2.9090909090908469E-3</c:v>
                </c:pt>
                <c:pt idx="171">
                  <c:v>-2.5363636363636031E-3</c:v>
                </c:pt>
                <c:pt idx="172">
                  <c:v>-2.9409090909090518E-3</c:v>
                </c:pt>
                <c:pt idx="173">
                  <c:v>-3.1500000000000547E-3</c:v>
                </c:pt>
                <c:pt idx="174">
                  <c:v>-3.7363636363636488E-3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2-453A-8F44-C28CA18B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</c:numCache>
            </c:numRef>
          </c:xVal>
          <c:yVal>
            <c:numRef>
              <c:f>'Z run charts (corrected)'!$B$2:$B$26</c:f>
              <c:numCache>
                <c:formatCode>General</c:formatCode>
                <c:ptCount val="25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6-4E30-8BD0-8AAA6A90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</c:numCache>
            </c:numRef>
          </c:xVal>
          <c:yVal>
            <c:numRef>
              <c:f>'X run charts'!$B$2:$B$201</c:f>
              <c:numCache>
                <c:formatCode>General</c:formatCode>
                <c:ptCount val="200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  <c:pt idx="100">
                  <c:v>6.0999999999999943E-2</c:v>
                </c:pt>
                <c:pt idx="101">
                  <c:v>1.9000000000000128E-2</c:v>
                </c:pt>
                <c:pt idx="102">
                  <c:v>-3.0000000000001137E-3</c:v>
                </c:pt>
                <c:pt idx="103">
                  <c:v>9.9999999999944578E-4</c:v>
                </c:pt>
                <c:pt idx="104">
                  <c:v>-1.9000000000000128E-2</c:v>
                </c:pt>
                <c:pt idx="105">
                  <c:v>-2.1999999999998465E-2</c:v>
                </c:pt>
                <c:pt idx="106">
                  <c:v>-5.5999999999997385E-2</c:v>
                </c:pt>
                <c:pt idx="107">
                  <c:v>-9.1999999999998749E-2</c:v>
                </c:pt>
                <c:pt idx="108">
                  <c:v>-9.100000000000108E-2</c:v>
                </c:pt>
                <c:pt idx="109">
                  <c:v>-8.4000000000003183E-2</c:v>
                </c:pt>
                <c:pt idx="110">
                  <c:v>-0.1039999999999992</c:v>
                </c:pt>
                <c:pt idx="111">
                  <c:v>-0.12600000000000477</c:v>
                </c:pt>
                <c:pt idx="112">
                  <c:v>-0.12699999999999534</c:v>
                </c:pt>
                <c:pt idx="113">
                  <c:v>-0.12600000000000477</c:v>
                </c:pt>
                <c:pt idx="114">
                  <c:v>-0.18099999999999739</c:v>
                </c:pt>
                <c:pt idx="115">
                  <c:v>-0.20599999999998886</c:v>
                </c:pt>
                <c:pt idx="116">
                  <c:v>-0.20900000000000318</c:v>
                </c:pt>
                <c:pt idx="117">
                  <c:v>-0.22800000000000864</c:v>
                </c:pt>
                <c:pt idx="118">
                  <c:v>-0.242999999999995</c:v>
                </c:pt>
                <c:pt idx="119">
                  <c:v>-0.31200000000001182</c:v>
                </c:pt>
                <c:pt idx="120">
                  <c:v>-0.24600000000000932</c:v>
                </c:pt>
                <c:pt idx="121">
                  <c:v>-0.29300000000000637</c:v>
                </c:pt>
                <c:pt idx="122">
                  <c:v>-0.5560000000000116</c:v>
                </c:pt>
                <c:pt idx="123">
                  <c:v>-0.33899999999999864</c:v>
                </c:pt>
                <c:pt idx="124">
                  <c:v>-0.43899999999999295</c:v>
                </c:pt>
                <c:pt idx="125">
                  <c:v>-0.10100000000000087</c:v>
                </c:pt>
                <c:pt idx="126">
                  <c:v>-1.5000000000000568E-2</c:v>
                </c:pt>
                <c:pt idx="127">
                  <c:v>-1.3999999999999346E-2</c:v>
                </c:pt>
                <c:pt idx="128">
                  <c:v>-1.8000000000000682E-2</c:v>
                </c:pt>
                <c:pt idx="129">
                  <c:v>3.700000000000081E-2</c:v>
                </c:pt>
                <c:pt idx="130">
                  <c:v>-5.1999999999999602E-2</c:v>
                </c:pt>
                <c:pt idx="131">
                  <c:v>-4.5000000000001705E-2</c:v>
                </c:pt>
                <c:pt idx="132">
                  <c:v>-0.10999999999999943</c:v>
                </c:pt>
                <c:pt idx="133">
                  <c:v>-8.100000000000307E-2</c:v>
                </c:pt>
                <c:pt idx="134">
                  <c:v>-3.6999999999999034E-2</c:v>
                </c:pt>
                <c:pt idx="135">
                  <c:v>-0.17100000000000648</c:v>
                </c:pt>
                <c:pt idx="136">
                  <c:v>-0.10200000000000387</c:v>
                </c:pt>
                <c:pt idx="137">
                  <c:v>-0.10200000000000387</c:v>
                </c:pt>
                <c:pt idx="138">
                  <c:v>-0.14900000000000091</c:v>
                </c:pt>
                <c:pt idx="139">
                  <c:v>-0.14400000000000546</c:v>
                </c:pt>
                <c:pt idx="140">
                  <c:v>-0.28700000000000614</c:v>
                </c:pt>
                <c:pt idx="141">
                  <c:v>-0.18600000000000705</c:v>
                </c:pt>
                <c:pt idx="142">
                  <c:v>-0.17400000000000659</c:v>
                </c:pt>
                <c:pt idx="143">
                  <c:v>-0.27600000000001046</c:v>
                </c:pt>
                <c:pt idx="144">
                  <c:v>-0.21299999999999386</c:v>
                </c:pt>
                <c:pt idx="145">
                  <c:v>-0.29400000000001114</c:v>
                </c:pt>
                <c:pt idx="146">
                  <c:v>-0.27799999999999159</c:v>
                </c:pt>
                <c:pt idx="147">
                  <c:v>-0.47300000000001319</c:v>
                </c:pt>
                <c:pt idx="148">
                  <c:v>-0.38599999999999568</c:v>
                </c:pt>
                <c:pt idx="149">
                  <c:v>-0.35900000000000887</c:v>
                </c:pt>
                <c:pt idx="150">
                  <c:v>-5.8999999999999275E-2</c:v>
                </c:pt>
                <c:pt idx="151">
                  <c:v>-1.1200000000000543E-2</c:v>
                </c:pt>
                <c:pt idx="152">
                  <c:v>2.5999999999999801E-2</c:v>
                </c:pt>
                <c:pt idx="153">
                  <c:v>-1.2000000000000455E-2</c:v>
                </c:pt>
                <c:pt idx="154">
                  <c:v>1.2000000000000455E-2</c:v>
                </c:pt>
                <c:pt idx="155">
                  <c:v>-4.5000000000001705E-2</c:v>
                </c:pt>
                <c:pt idx="156">
                  <c:v>-4.5999999999999375E-2</c:v>
                </c:pt>
                <c:pt idx="157">
                  <c:v>-8.2000000000000739E-2</c:v>
                </c:pt>
                <c:pt idx="158">
                  <c:v>-0.10499999999999687</c:v>
                </c:pt>
                <c:pt idx="159">
                  <c:v>-4.5999999999999375E-2</c:v>
                </c:pt>
                <c:pt idx="160">
                  <c:v>-0.14199999999999591</c:v>
                </c:pt>
                <c:pt idx="161">
                  <c:v>-9.9999999999994316E-2</c:v>
                </c:pt>
                <c:pt idx="162">
                  <c:v>-0.10699999999999932</c:v>
                </c:pt>
                <c:pt idx="163">
                  <c:v>-0.14799999999999613</c:v>
                </c:pt>
                <c:pt idx="164">
                  <c:v>-0.18800000000000239</c:v>
                </c:pt>
                <c:pt idx="165">
                  <c:v>-0.20400000000000773</c:v>
                </c:pt>
                <c:pt idx="166">
                  <c:v>-0.13800000000000523</c:v>
                </c:pt>
                <c:pt idx="167">
                  <c:v>-0.20300000000000296</c:v>
                </c:pt>
                <c:pt idx="168">
                  <c:v>-0.23199999999999932</c:v>
                </c:pt>
                <c:pt idx="169">
                  <c:v>-0.24199999999999022</c:v>
                </c:pt>
                <c:pt idx="170">
                  <c:v>-0.28200000000001069</c:v>
                </c:pt>
                <c:pt idx="171">
                  <c:v>-0.25030000000000996</c:v>
                </c:pt>
                <c:pt idx="172">
                  <c:v>-0.52400000000000091</c:v>
                </c:pt>
                <c:pt idx="173">
                  <c:v>-0.35300000000000864</c:v>
                </c:pt>
                <c:pt idx="174">
                  <c:v>-0.50399999999999068</c:v>
                </c:pt>
                <c:pt idx="175">
                  <c:v>0.20199999999999996</c:v>
                </c:pt>
                <c:pt idx="176">
                  <c:v>-2.0000000000006679E-3</c:v>
                </c:pt>
                <c:pt idx="177">
                  <c:v>-2.0000000000006679E-3</c:v>
                </c:pt>
                <c:pt idx="178">
                  <c:v>-5.5999999999999162E-2</c:v>
                </c:pt>
                <c:pt idx="179">
                  <c:v>-9.9999999999997868E-3</c:v>
                </c:pt>
                <c:pt idx="180">
                  <c:v>-4.6999999999997044E-2</c:v>
                </c:pt>
                <c:pt idx="181">
                  <c:v>-7.6000000000000512E-2</c:v>
                </c:pt>
                <c:pt idx="182">
                  <c:v>-8.8000000000000966E-2</c:v>
                </c:pt>
                <c:pt idx="183">
                  <c:v>-0.14200000000000301</c:v>
                </c:pt>
                <c:pt idx="184">
                  <c:v>-4.2999999999999261E-2</c:v>
                </c:pt>
                <c:pt idx="185">
                  <c:v>-0.11400000000000432</c:v>
                </c:pt>
                <c:pt idx="186">
                  <c:v>-0.10699999999999932</c:v>
                </c:pt>
                <c:pt idx="187">
                  <c:v>-0.11299999999999955</c:v>
                </c:pt>
                <c:pt idx="188">
                  <c:v>-0.18500000000000227</c:v>
                </c:pt>
                <c:pt idx="189">
                  <c:v>-0.17000000000000171</c:v>
                </c:pt>
                <c:pt idx="190">
                  <c:v>-0.15199999999998681</c:v>
                </c:pt>
                <c:pt idx="191">
                  <c:v>-0.12600000000000477</c:v>
                </c:pt>
                <c:pt idx="192">
                  <c:v>-0.1839999999999975</c:v>
                </c:pt>
                <c:pt idx="193">
                  <c:v>-0.28800000000001091</c:v>
                </c:pt>
                <c:pt idx="194">
                  <c:v>-0.24500000000000455</c:v>
                </c:pt>
                <c:pt idx="195">
                  <c:v>-0.18999999999999773</c:v>
                </c:pt>
                <c:pt idx="196">
                  <c:v>-0.22599999999999909</c:v>
                </c:pt>
                <c:pt idx="197">
                  <c:v>-0.34499999999999886</c:v>
                </c:pt>
                <c:pt idx="198">
                  <c:v>-0.41499999999999204</c:v>
                </c:pt>
                <c:pt idx="199">
                  <c:v>-0.53700000000000614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9-45B9-92FA-1B2D235E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</c:numCache>
            </c:numRef>
          </c:xVal>
          <c:yVal>
            <c:numRef>
              <c:f>'Z run charts (corrected)'!$B$2:$B$51</c:f>
              <c:numCache>
                <c:formatCode>General</c:formatCode>
                <c:ptCount val="50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3-415E-AB34-297E90FF1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</c:numCache>
            </c:numRef>
          </c:xVal>
          <c:yVal>
            <c:numRef>
              <c:f>'Z run charts (corrected)'!$B$2:$B$76</c:f>
              <c:numCache>
                <c:formatCode>General</c:formatCode>
                <c:ptCount val="75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F-4CAF-AD52-FFDCD8A5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</c:numCache>
            </c:numRef>
          </c:xVal>
          <c:yVal>
            <c:numRef>
              <c:f>'Z run charts (corrected)'!$B$2:$B$101</c:f>
              <c:numCache>
                <c:formatCode>General</c:formatCode>
                <c:ptCount val="100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  <c:pt idx="75">
                  <c:v>0.10013982712765879</c:v>
                </c:pt>
                <c:pt idx="76">
                  <c:v>4.8139827127659185E-2</c:v>
                </c:pt>
                <c:pt idx="77">
                  <c:v>0.17113982712765852</c:v>
                </c:pt>
                <c:pt idx="78">
                  <c:v>0.13413982712765948</c:v>
                </c:pt>
                <c:pt idx="79">
                  <c:v>0.22213982712765867</c:v>
                </c:pt>
                <c:pt idx="80">
                  <c:v>-0.14323620345744509</c:v>
                </c:pt>
                <c:pt idx="81">
                  <c:v>-2.3236203457447646E-2</c:v>
                </c:pt>
                <c:pt idx="82">
                  <c:v>8.5763796542554116E-2</c:v>
                </c:pt>
                <c:pt idx="83">
                  <c:v>0.20376379654255622</c:v>
                </c:pt>
                <c:pt idx="84">
                  <c:v>2.5763796542551842E-2</c:v>
                </c:pt>
                <c:pt idx="85">
                  <c:v>-6.1070910904257758E-2</c:v>
                </c:pt>
                <c:pt idx="86">
                  <c:v>-5.8070910904257644E-2</c:v>
                </c:pt>
                <c:pt idx="87">
                  <c:v>0.17592908909575122</c:v>
                </c:pt>
                <c:pt idx="88">
                  <c:v>0.10392908909574849</c:v>
                </c:pt>
                <c:pt idx="89">
                  <c:v>-0.16807091090425708</c:v>
                </c:pt>
                <c:pt idx="90">
                  <c:v>2.2596742021179228E-3</c:v>
                </c:pt>
                <c:pt idx="91">
                  <c:v>0.19825967420211588</c:v>
                </c:pt>
                <c:pt idx="92">
                  <c:v>0.28625967420213816</c:v>
                </c:pt>
                <c:pt idx="93">
                  <c:v>0.3782596742021227</c:v>
                </c:pt>
                <c:pt idx="94">
                  <c:v>4.0259674202128837E-2</c:v>
                </c:pt>
                <c:pt idx="95">
                  <c:v>-2.4923869680832933E-3</c:v>
                </c:pt>
                <c:pt idx="96">
                  <c:v>0.18450761303192853</c:v>
                </c:pt>
                <c:pt idx="97">
                  <c:v>0.38550761303192194</c:v>
                </c:pt>
                <c:pt idx="98">
                  <c:v>0.19350761303191466</c:v>
                </c:pt>
                <c:pt idx="99">
                  <c:v>-0.14249238696806965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1-4974-ABFF-FCB404C4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</c:numCache>
            </c:numRef>
          </c:xVal>
          <c:yVal>
            <c:numRef>
              <c:f>'Z run charts (corrected)'!$B$2:$B$126</c:f>
              <c:numCache>
                <c:formatCode>General</c:formatCode>
                <c:ptCount val="125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  <c:pt idx="75">
                  <c:v>0.10013982712765879</c:v>
                </c:pt>
                <c:pt idx="76">
                  <c:v>4.8139827127659185E-2</c:v>
                </c:pt>
                <c:pt idx="77">
                  <c:v>0.17113982712765852</c:v>
                </c:pt>
                <c:pt idx="78">
                  <c:v>0.13413982712765948</c:v>
                </c:pt>
                <c:pt idx="79">
                  <c:v>0.22213982712765867</c:v>
                </c:pt>
                <c:pt idx="80">
                  <c:v>-0.14323620345744509</c:v>
                </c:pt>
                <c:pt idx="81">
                  <c:v>-2.3236203457447646E-2</c:v>
                </c:pt>
                <c:pt idx="82">
                  <c:v>8.5763796542554116E-2</c:v>
                </c:pt>
                <c:pt idx="83">
                  <c:v>0.20376379654255622</c:v>
                </c:pt>
                <c:pt idx="84">
                  <c:v>2.5763796542551842E-2</c:v>
                </c:pt>
                <c:pt idx="85">
                  <c:v>-6.1070910904257758E-2</c:v>
                </c:pt>
                <c:pt idx="86">
                  <c:v>-5.8070910904257644E-2</c:v>
                </c:pt>
                <c:pt idx="87">
                  <c:v>0.17592908909575122</c:v>
                </c:pt>
                <c:pt idx="88">
                  <c:v>0.10392908909574849</c:v>
                </c:pt>
                <c:pt idx="89">
                  <c:v>-0.16807091090425708</c:v>
                </c:pt>
                <c:pt idx="90">
                  <c:v>2.2596742021179228E-3</c:v>
                </c:pt>
                <c:pt idx="91">
                  <c:v>0.19825967420211588</c:v>
                </c:pt>
                <c:pt idx="92">
                  <c:v>0.28625967420213816</c:v>
                </c:pt>
                <c:pt idx="93">
                  <c:v>0.3782596742021227</c:v>
                </c:pt>
                <c:pt idx="94">
                  <c:v>4.0259674202128837E-2</c:v>
                </c:pt>
                <c:pt idx="95">
                  <c:v>-2.4923869680832933E-3</c:v>
                </c:pt>
                <c:pt idx="96">
                  <c:v>0.18450761303192853</c:v>
                </c:pt>
                <c:pt idx="97">
                  <c:v>0.38550761303192194</c:v>
                </c:pt>
                <c:pt idx="98">
                  <c:v>0.19350761303191466</c:v>
                </c:pt>
                <c:pt idx="99">
                  <c:v>-0.14249238696806965</c:v>
                </c:pt>
                <c:pt idx="100">
                  <c:v>0.15283117021276599</c:v>
                </c:pt>
                <c:pt idx="101">
                  <c:v>0.15783117021276499</c:v>
                </c:pt>
                <c:pt idx="102">
                  <c:v>4.9831170212766229E-2</c:v>
                </c:pt>
                <c:pt idx="103">
                  <c:v>0.13883117021276487</c:v>
                </c:pt>
                <c:pt idx="104">
                  <c:v>0.10083117021276639</c:v>
                </c:pt>
                <c:pt idx="105">
                  <c:v>-0.1736737765957439</c:v>
                </c:pt>
                <c:pt idx="106">
                  <c:v>-0.32467377659574725</c:v>
                </c:pt>
                <c:pt idx="107">
                  <c:v>4.9326223404255076E-2</c:v>
                </c:pt>
                <c:pt idx="108">
                  <c:v>4.7326223404252632E-2</c:v>
                </c:pt>
                <c:pt idx="109">
                  <c:v>0.27232622340425405</c:v>
                </c:pt>
                <c:pt idx="110">
                  <c:v>-0.21068037234041898</c:v>
                </c:pt>
                <c:pt idx="111">
                  <c:v>5.9319627659577046E-2</c:v>
                </c:pt>
                <c:pt idx="112">
                  <c:v>-0.17268037234042227</c:v>
                </c:pt>
                <c:pt idx="113">
                  <c:v>-2.7680372340426251E-2</c:v>
                </c:pt>
                <c:pt idx="114">
                  <c:v>0.11631962765957921</c:v>
                </c:pt>
                <c:pt idx="115">
                  <c:v>7.3306436170220812E-2</c:v>
                </c:pt>
                <c:pt idx="116">
                  <c:v>0.37230643617022741</c:v>
                </c:pt>
                <c:pt idx="117">
                  <c:v>0.23930643617021763</c:v>
                </c:pt>
                <c:pt idx="118">
                  <c:v>0.16930643617022445</c:v>
                </c:pt>
                <c:pt idx="119">
                  <c:v>0.28130643617021922</c:v>
                </c:pt>
                <c:pt idx="120">
                  <c:v>-3.9703457446821244E-2</c:v>
                </c:pt>
                <c:pt idx="121">
                  <c:v>0.2612965425531949</c:v>
                </c:pt>
                <c:pt idx="122">
                  <c:v>0.2642965425531808</c:v>
                </c:pt>
                <c:pt idx="123">
                  <c:v>0.17129654255319149</c:v>
                </c:pt>
                <c:pt idx="124">
                  <c:v>0.18229654255318717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0-4195-B131-D1771157F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</c:numCache>
            </c:numRef>
          </c:xVal>
          <c:yVal>
            <c:numRef>
              <c:f>'Z run charts (corrected)'!$B$2:$B$151</c:f>
              <c:numCache>
                <c:formatCode>General</c:formatCode>
                <c:ptCount val="150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  <c:pt idx="75">
                  <c:v>0.10013982712765879</c:v>
                </c:pt>
                <c:pt idx="76">
                  <c:v>4.8139827127659185E-2</c:v>
                </c:pt>
                <c:pt idx="77">
                  <c:v>0.17113982712765852</c:v>
                </c:pt>
                <c:pt idx="78">
                  <c:v>0.13413982712765948</c:v>
                </c:pt>
                <c:pt idx="79">
                  <c:v>0.22213982712765867</c:v>
                </c:pt>
                <c:pt idx="80">
                  <c:v>-0.14323620345744509</c:v>
                </c:pt>
                <c:pt idx="81">
                  <c:v>-2.3236203457447646E-2</c:v>
                </c:pt>
                <c:pt idx="82">
                  <c:v>8.5763796542554116E-2</c:v>
                </c:pt>
                <c:pt idx="83">
                  <c:v>0.20376379654255622</c:v>
                </c:pt>
                <c:pt idx="84">
                  <c:v>2.5763796542551842E-2</c:v>
                </c:pt>
                <c:pt idx="85">
                  <c:v>-6.1070910904257758E-2</c:v>
                </c:pt>
                <c:pt idx="86">
                  <c:v>-5.8070910904257644E-2</c:v>
                </c:pt>
                <c:pt idx="87">
                  <c:v>0.17592908909575122</c:v>
                </c:pt>
                <c:pt idx="88">
                  <c:v>0.10392908909574849</c:v>
                </c:pt>
                <c:pt idx="89">
                  <c:v>-0.16807091090425708</c:v>
                </c:pt>
                <c:pt idx="90">
                  <c:v>2.2596742021179228E-3</c:v>
                </c:pt>
                <c:pt idx="91">
                  <c:v>0.19825967420211588</c:v>
                </c:pt>
                <c:pt idx="92">
                  <c:v>0.28625967420213816</c:v>
                </c:pt>
                <c:pt idx="93">
                  <c:v>0.3782596742021227</c:v>
                </c:pt>
                <c:pt idx="94">
                  <c:v>4.0259674202128837E-2</c:v>
                </c:pt>
                <c:pt idx="95">
                  <c:v>-2.4923869680832933E-3</c:v>
                </c:pt>
                <c:pt idx="96">
                  <c:v>0.18450761303192853</c:v>
                </c:pt>
                <c:pt idx="97">
                  <c:v>0.38550761303192194</c:v>
                </c:pt>
                <c:pt idx="98">
                  <c:v>0.19350761303191466</c:v>
                </c:pt>
                <c:pt idx="99">
                  <c:v>-0.14249238696806965</c:v>
                </c:pt>
                <c:pt idx="100">
                  <c:v>0.15283117021276599</c:v>
                </c:pt>
                <c:pt idx="101">
                  <c:v>0.15783117021276499</c:v>
                </c:pt>
                <c:pt idx="102">
                  <c:v>4.9831170212766229E-2</c:v>
                </c:pt>
                <c:pt idx="103">
                  <c:v>0.13883117021276487</c:v>
                </c:pt>
                <c:pt idx="104">
                  <c:v>0.10083117021276639</c:v>
                </c:pt>
                <c:pt idx="105">
                  <c:v>-0.1736737765957439</c:v>
                </c:pt>
                <c:pt idx="106">
                  <c:v>-0.32467377659574725</c:v>
                </c:pt>
                <c:pt idx="107">
                  <c:v>4.9326223404255076E-2</c:v>
                </c:pt>
                <c:pt idx="108">
                  <c:v>4.7326223404252632E-2</c:v>
                </c:pt>
                <c:pt idx="109">
                  <c:v>0.27232622340425405</c:v>
                </c:pt>
                <c:pt idx="110">
                  <c:v>-0.21068037234041898</c:v>
                </c:pt>
                <c:pt idx="111">
                  <c:v>5.9319627659577046E-2</c:v>
                </c:pt>
                <c:pt idx="112">
                  <c:v>-0.17268037234042227</c:v>
                </c:pt>
                <c:pt idx="113">
                  <c:v>-2.7680372340426251E-2</c:v>
                </c:pt>
                <c:pt idx="114">
                  <c:v>0.11631962765957921</c:v>
                </c:pt>
                <c:pt idx="115">
                  <c:v>7.3306436170220812E-2</c:v>
                </c:pt>
                <c:pt idx="116">
                  <c:v>0.37230643617022741</c:v>
                </c:pt>
                <c:pt idx="117">
                  <c:v>0.23930643617021763</c:v>
                </c:pt>
                <c:pt idx="118">
                  <c:v>0.16930643617022445</c:v>
                </c:pt>
                <c:pt idx="119">
                  <c:v>0.28130643617021922</c:v>
                </c:pt>
                <c:pt idx="120">
                  <c:v>-3.9703457446821244E-2</c:v>
                </c:pt>
                <c:pt idx="121">
                  <c:v>0.2612965425531949</c:v>
                </c:pt>
                <c:pt idx="122">
                  <c:v>0.2642965425531808</c:v>
                </c:pt>
                <c:pt idx="123">
                  <c:v>0.17129654255319149</c:v>
                </c:pt>
                <c:pt idx="124">
                  <c:v>0.18229654255318717</c:v>
                </c:pt>
                <c:pt idx="125">
                  <c:v>0.10300585106382915</c:v>
                </c:pt>
                <c:pt idx="126">
                  <c:v>0.19100585106382834</c:v>
                </c:pt>
                <c:pt idx="127">
                  <c:v>5.1005851063829544E-2</c:v>
                </c:pt>
                <c:pt idx="128">
                  <c:v>9.4005851063828805E-2</c:v>
                </c:pt>
                <c:pt idx="129">
                  <c:v>7.5005851063828677E-2</c:v>
                </c:pt>
                <c:pt idx="130">
                  <c:v>-1.3438829787205675E-3</c:v>
                </c:pt>
                <c:pt idx="131">
                  <c:v>0.1386561170212729</c:v>
                </c:pt>
                <c:pt idx="132">
                  <c:v>0.14965611702127568</c:v>
                </c:pt>
                <c:pt idx="133">
                  <c:v>1.8656117021275453E-2</c:v>
                </c:pt>
                <c:pt idx="134">
                  <c:v>6.5656117021279603E-2</c:v>
                </c:pt>
                <c:pt idx="135">
                  <c:v>-3.2476861702123216E-2</c:v>
                </c:pt>
                <c:pt idx="136">
                  <c:v>9.0523138297867234E-2</c:v>
                </c:pt>
                <c:pt idx="137">
                  <c:v>2.7523138297879057E-2</c:v>
                </c:pt>
                <c:pt idx="138">
                  <c:v>-8.4768617021223069E-3</c:v>
                </c:pt>
                <c:pt idx="139">
                  <c:v>-8.4768617021223069E-3</c:v>
                </c:pt>
                <c:pt idx="140">
                  <c:v>0.25025718085107029</c:v>
                </c:pt>
                <c:pt idx="141">
                  <c:v>0.23125718085106484</c:v>
                </c:pt>
                <c:pt idx="142">
                  <c:v>0.24725718085105597</c:v>
                </c:pt>
                <c:pt idx="143">
                  <c:v>0.21025718085107825</c:v>
                </c:pt>
                <c:pt idx="144">
                  <c:v>0.1872571808510537</c:v>
                </c:pt>
                <c:pt idx="145">
                  <c:v>3.2557712765963531E-2</c:v>
                </c:pt>
                <c:pt idx="146">
                  <c:v>0.15455771276594921</c:v>
                </c:pt>
                <c:pt idx="147">
                  <c:v>0.25855771276596262</c:v>
                </c:pt>
                <c:pt idx="148">
                  <c:v>0.2105577127659608</c:v>
                </c:pt>
                <c:pt idx="149">
                  <c:v>0.21555771276595626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028-80DF-A1B4401D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</c:numCache>
            </c:numRef>
          </c:xVal>
          <c:yVal>
            <c:numRef>
              <c:f>'Z run charts (corrected)'!$B$2:$B$176</c:f>
              <c:numCache>
                <c:formatCode>General</c:formatCode>
                <c:ptCount val="175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  <c:pt idx="75">
                  <c:v>0.10013982712765879</c:v>
                </c:pt>
                <c:pt idx="76">
                  <c:v>4.8139827127659185E-2</c:v>
                </c:pt>
                <c:pt idx="77">
                  <c:v>0.17113982712765852</c:v>
                </c:pt>
                <c:pt idx="78">
                  <c:v>0.13413982712765948</c:v>
                </c:pt>
                <c:pt idx="79">
                  <c:v>0.22213982712765867</c:v>
                </c:pt>
                <c:pt idx="80">
                  <c:v>-0.14323620345744509</c:v>
                </c:pt>
                <c:pt idx="81">
                  <c:v>-2.3236203457447646E-2</c:v>
                </c:pt>
                <c:pt idx="82">
                  <c:v>8.5763796542554116E-2</c:v>
                </c:pt>
                <c:pt idx="83">
                  <c:v>0.20376379654255622</c:v>
                </c:pt>
                <c:pt idx="84">
                  <c:v>2.5763796542551842E-2</c:v>
                </c:pt>
                <c:pt idx="85">
                  <c:v>-6.1070910904257758E-2</c:v>
                </c:pt>
                <c:pt idx="86">
                  <c:v>-5.8070910904257644E-2</c:v>
                </c:pt>
                <c:pt idx="87">
                  <c:v>0.17592908909575122</c:v>
                </c:pt>
                <c:pt idx="88">
                  <c:v>0.10392908909574849</c:v>
                </c:pt>
                <c:pt idx="89">
                  <c:v>-0.16807091090425708</c:v>
                </c:pt>
                <c:pt idx="90">
                  <c:v>2.2596742021179228E-3</c:v>
                </c:pt>
                <c:pt idx="91">
                  <c:v>0.19825967420211588</c:v>
                </c:pt>
                <c:pt idx="92">
                  <c:v>0.28625967420213816</c:v>
                </c:pt>
                <c:pt idx="93">
                  <c:v>0.3782596742021227</c:v>
                </c:pt>
                <c:pt idx="94">
                  <c:v>4.0259674202128837E-2</c:v>
                </c:pt>
                <c:pt idx="95">
                  <c:v>-2.4923869680832933E-3</c:v>
                </c:pt>
                <c:pt idx="96">
                  <c:v>0.18450761303192853</c:v>
                </c:pt>
                <c:pt idx="97">
                  <c:v>0.38550761303192194</c:v>
                </c:pt>
                <c:pt idx="98">
                  <c:v>0.19350761303191466</c:v>
                </c:pt>
                <c:pt idx="99">
                  <c:v>-0.14249238696806965</c:v>
                </c:pt>
                <c:pt idx="100">
                  <c:v>0.15283117021276599</c:v>
                </c:pt>
                <c:pt idx="101">
                  <c:v>0.15783117021276499</c:v>
                </c:pt>
                <c:pt idx="102">
                  <c:v>4.9831170212766229E-2</c:v>
                </c:pt>
                <c:pt idx="103">
                  <c:v>0.13883117021276487</c:v>
                </c:pt>
                <c:pt idx="104">
                  <c:v>0.10083117021276639</c:v>
                </c:pt>
                <c:pt idx="105">
                  <c:v>-0.1736737765957439</c:v>
                </c:pt>
                <c:pt idx="106">
                  <c:v>-0.32467377659574725</c:v>
                </c:pt>
                <c:pt idx="107">
                  <c:v>4.9326223404255076E-2</c:v>
                </c:pt>
                <c:pt idx="108">
                  <c:v>4.7326223404252632E-2</c:v>
                </c:pt>
                <c:pt idx="109">
                  <c:v>0.27232622340425405</c:v>
                </c:pt>
                <c:pt idx="110">
                  <c:v>-0.21068037234041898</c:v>
                </c:pt>
                <c:pt idx="111">
                  <c:v>5.9319627659577046E-2</c:v>
                </c:pt>
                <c:pt idx="112">
                  <c:v>-0.17268037234042227</c:v>
                </c:pt>
                <c:pt idx="113">
                  <c:v>-2.7680372340426251E-2</c:v>
                </c:pt>
                <c:pt idx="114">
                  <c:v>0.11631962765957921</c:v>
                </c:pt>
                <c:pt idx="115">
                  <c:v>7.3306436170220812E-2</c:v>
                </c:pt>
                <c:pt idx="116">
                  <c:v>0.37230643617022741</c:v>
                </c:pt>
                <c:pt idx="117">
                  <c:v>0.23930643617021763</c:v>
                </c:pt>
                <c:pt idx="118">
                  <c:v>0.16930643617022445</c:v>
                </c:pt>
                <c:pt idx="119">
                  <c:v>0.28130643617021922</c:v>
                </c:pt>
                <c:pt idx="120">
                  <c:v>-3.9703457446821244E-2</c:v>
                </c:pt>
                <c:pt idx="121">
                  <c:v>0.2612965425531949</c:v>
                </c:pt>
                <c:pt idx="122">
                  <c:v>0.2642965425531808</c:v>
                </c:pt>
                <c:pt idx="123">
                  <c:v>0.17129654255319149</c:v>
                </c:pt>
                <c:pt idx="124">
                  <c:v>0.18229654255318717</c:v>
                </c:pt>
                <c:pt idx="125">
                  <c:v>0.10300585106382915</c:v>
                </c:pt>
                <c:pt idx="126">
                  <c:v>0.19100585106382834</c:v>
                </c:pt>
                <c:pt idx="127">
                  <c:v>5.1005851063829544E-2</c:v>
                </c:pt>
                <c:pt idx="128">
                  <c:v>9.4005851063828805E-2</c:v>
                </c:pt>
                <c:pt idx="129">
                  <c:v>7.5005851063828677E-2</c:v>
                </c:pt>
                <c:pt idx="130">
                  <c:v>-1.3438829787205675E-3</c:v>
                </c:pt>
                <c:pt idx="131">
                  <c:v>0.1386561170212729</c:v>
                </c:pt>
                <c:pt idx="132">
                  <c:v>0.14965611702127568</c:v>
                </c:pt>
                <c:pt idx="133">
                  <c:v>1.8656117021275453E-2</c:v>
                </c:pt>
                <c:pt idx="134">
                  <c:v>6.5656117021279603E-2</c:v>
                </c:pt>
                <c:pt idx="135">
                  <c:v>-3.2476861702123216E-2</c:v>
                </c:pt>
                <c:pt idx="136">
                  <c:v>9.0523138297867234E-2</c:v>
                </c:pt>
                <c:pt idx="137">
                  <c:v>2.7523138297879057E-2</c:v>
                </c:pt>
                <c:pt idx="138">
                  <c:v>-8.4768617021223069E-3</c:v>
                </c:pt>
                <c:pt idx="139">
                  <c:v>-8.4768617021223069E-3</c:v>
                </c:pt>
                <c:pt idx="140">
                  <c:v>0.25025718085107029</c:v>
                </c:pt>
                <c:pt idx="141">
                  <c:v>0.23125718085106484</c:v>
                </c:pt>
                <c:pt idx="142">
                  <c:v>0.24725718085105597</c:v>
                </c:pt>
                <c:pt idx="143">
                  <c:v>0.21025718085107825</c:v>
                </c:pt>
                <c:pt idx="144">
                  <c:v>0.1872571808510537</c:v>
                </c:pt>
                <c:pt idx="145">
                  <c:v>3.2557712765963531E-2</c:v>
                </c:pt>
                <c:pt idx="146">
                  <c:v>0.15455771276594921</c:v>
                </c:pt>
                <c:pt idx="147">
                  <c:v>0.25855771276596262</c:v>
                </c:pt>
                <c:pt idx="148">
                  <c:v>0.2105577127659608</c:v>
                </c:pt>
                <c:pt idx="149">
                  <c:v>0.21555771276595626</c:v>
                </c:pt>
                <c:pt idx="150">
                  <c:v>-4.2253343465045445E-2</c:v>
                </c:pt>
                <c:pt idx="151">
                  <c:v>-6.3253343465046241E-2</c:v>
                </c:pt>
                <c:pt idx="152">
                  <c:v>8.4746656534955223E-2</c:v>
                </c:pt>
                <c:pt idx="153">
                  <c:v>1.9746656534953944E-2</c:v>
                </c:pt>
                <c:pt idx="154">
                  <c:v>1.7466565349550378E-3</c:v>
                </c:pt>
                <c:pt idx="155">
                  <c:v>5.5957218844983503E-2</c:v>
                </c:pt>
                <c:pt idx="156">
                  <c:v>0.11795721884498822</c:v>
                </c:pt>
                <c:pt idx="157">
                  <c:v>0.10295721884498765</c:v>
                </c:pt>
                <c:pt idx="158">
                  <c:v>0.12795721884498623</c:v>
                </c:pt>
                <c:pt idx="159">
                  <c:v>8.9957218844982423E-2</c:v>
                </c:pt>
                <c:pt idx="160">
                  <c:v>7.9904635258358558E-2</c:v>
                </c:pt>
                <c:pt idx="161">
                  <c:v>0.14290463525836095</c:v>
                </c:pt>
                <c:pt idx="162">
                  <c:v>-2.0095364741635757E-2</c:v>
                </c:pt>
                <c:pt idx="163">
                  <c:v>3.1904635258356739E-2</c:v>
                </c:pt>
                <c:pt idx="164">
                  <c:v>6.5904635258362765E-2</c:v>
                </c:pt>
                <c:pt idx="165">
                  <c:v>0.21279946808511652</c:v>
                </c:pt>
                <c:pt idx="166">
                  <c:v>0.19879946808510651</c:v>
                </c:pt>
                <c:pt idx="167">
                  <c:v>0.20479946808510674</c:v>
                </c:pt>
                <c:pt idx="168">
                  <c:v>0.17679946808511515</c:v>
                </c:pt>
                <c:pt idx="169">
                  <c:v>6.5799468085096735E-2</c:v>
                </c:pt>
                <c:pt idx="170">
                  <c:v>0.23722059270518092</c:v>
                </c:pt>
                <c:pt idx="171">
                  <c:v>0.31922059270517456</c:v>
                </c:pt>
                <c:pt idx="172">
                  <c:v>0.23022059270517592</c:v>
                </c:pt>
                <c:pt idx="173">
                  <c:v>0.18422059270515523</c:v>
                </c:pt>
                <c:pt idx="174">
                  <c:v>5.5220592705164551E-2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D-4B23-9565-AE3C4D8C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</c:numCache>
            </c:numRef>
          </c:xVal>
          <c:yVal>
            <c:numRef>
              <c:f>'Z run charts (corrected)'!$C$2:$C$26</c:f>
              <c:numCache>
                <c:formatCode>0.000%</c:formatCode>
                <c:ptCount val="25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8-487B-88D3-86CD86D1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</c:numCache>
            </c:numRef>
          </c:xVal>
          <c:yVal>
            <c:numRef>
              <c:f>'Z run charts (corrected)'!$C$2:$C$51</c:f>
              <c:numCache>
                <c:formatCode>0.000%</c:formatCode>
                <c:ptCount val="50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6-4641-AA4E-41275F36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</c:numCache>
            </c:numRef>
          </c:xVal>
          <c:yVal>
            <c:numRef>
              <c:f>'Z run charts (corrected)'!$C$2:$C$76</c:f>
              <c:numCache>
                <c:formatCode>0.000%</c:formatCode>
                <c:ptCount val="75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70E-8ABE-78BDA505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</c:numCache>
            </c:numRef>
          </c:xVal>
          <c:yVal>
            <c:numRef>
              <c:f>'Z run charts (corrected)'!$C$2:$C$101</c:f>
              <c:numCache>
                <c:formatCode>0.000%</c:formatCode>
                <c:ptCount val="100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  <c:pt idx="75">
                  <c:v>-2.5864199634309162E-3</c:v>
                </c:pt>
                <c:pt idx="76">
                  <c:v>-7.7864199634308778E-3</c:v>
                </c:pt>
                <c:pt idx="77">
                  <c:v>4.5135800365690565E-3</c:v>
                </c:pt>
                <c:pt idx="78">
                  <c:v>8.1358003656915347E-4</c:v>
                </c:pt>
                <c:pt idx="79">
                  <c:v>9.6135800365690707E-3</c:v>
                </c:pt>
                <c:pt idx="80">
                  <c:v>-1.1596249017766999E-4</c:v>
                </c:pt>
                <c:pt idx="81">
                  <c:v>2.8840375098222668E-3</c:v>
                </c:pt>
                <c:pt idx="82">
                  <c:v>5.6090375098223101E-3</c:v>
                </c:pt>
                <c:pt idx="83">
                  <c:v>8.5590375098223634E-3</c:v>
                </c:pt>
                <c:pt idx="84">
                  <c:v>4.1090375098222533E-3</c:v>
                </c:pt>
                <c:pt idx="85">
                  <c:v>3.3321474741597797E-3</c:v>
                </c:pt>
                <c:pt idx="86">
                  <c:v>3.3696474741597817E-3</c:v>
                </c:pt>
                <c:pt idx="87">
                  <c:v>6.2946474741598923E-3</c:v>
                </c:pt>
                <c:pt idx="88">
                  <c:v>5.3946474741598579E-3</c:v>
                </c:pt>
                <c:pt idx="89">
                  <c:v>1.9946474741597883E-3</c:v>
                </c:pt>
                <c:pt idx="90">
                  <c:v>9.1586740283479927E-4</c:v>
                </c:pt>
                <c:pt idx="91">
                  <c:v>2.1408674028347867E-3</c:v>
                </c:pt>
                <c:pt idx="92">
                  <c:v>2.6908674028349256E-3</c:v>
                </c:pt>
                <c:pt idx="93">
                  <c:v>3.2658674028348293E-3</c:v>
                </c:pt>
                <c:pt idx="94">
                  <c:v>1.1533674028348677E-3</c:v>
                </c:pt>
                <c:pt idx="95">
                  <c:v>-2.2136721961133875E-3</c:v>
                </c:pt>
                <c:pt idx="96">
                  <c:v>-1.3636721961133341E-3</c:v>
                </c:pt>
                <c:pt idx="97">
                  <c:v>-4.500358324770002E-4</c:v>
                </c:pt>
                <c:pt idx="98">
                  <c:v>-1.322763105204306E-3</c:v>
                </c:pt>
                <c:pt idx="99">
                  <c:v>-2.8500358324769623E-3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D-45CB-832E-1EAE90DB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</c:numCache>
            </c:numRef>
          </c:xVal>
          <c:yVal>
            <c:numRef>
              <c:f>'X run charts'!$C$2:$C$26</c:f>
              <c:numCache>
                <c:formatCode>0.00%</c:formatCode>
                <c:ptCount val="25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3-4420-9D7E-E59C967E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</c:numCache>
            </c:numRef>
          </c:xVal>
          <c:yVal>
            <c:numRef>
              <c:f>'Z run charts (corrected)'!$C$2:$C$126</c:f>
              <c:numCache>
                <c:formatCode>0.000%</c:formatCode>
                <c:ptCount val="125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  <c:pt idx="75">
                  <c:v>-2.5864199634309162E-3</c:v>
                </c:pt>
                <c:pt idx="76">
                  <c:v>-7.7864199634308778E-3</c:v>
                </c:pt>
                <c:pt idx="77">
                  <c:v>4.5135800365690565E-3</c:v>
                </c:pt>
                <c:pt idx="78">
                  <c:v>8.1358003656915347E-4</c:v>
                </c:pt>
                <c:pt idx="79">
                  <c:v>9.6135800365690707E-3</c:v>
                </c:pt>
                <c:pt idx="80">
                  <c:v>-1.1596249017766999E-4</c:v>
                </c:pt>
                <c:pt idx="81">
                  <c:v>2.8840375098222668E-3</c:v>
                </c:pt>
                <c:pt idx="82">
                  <c:v>5.6090375098223101E-3</c:v>
                </c:pt>
                <c:pt idx="83">
                  <c:v>8.5590375098223634E-3</c:v>
                </c:pt>
                <c:pt idx="84">
                  <c:v>4.1090375098222533E-3</c:v>
                </c:pt>
                <c:pt idx="85">
                  <c:v>3.3321474741597797E-3</c:v>
                </c:pt>
                <c:pt idx="86">
                  <c:v>3.3696474741597817E-3</c:v>
                </c:pt>
                <c:pt idx="87">
                  <c:v>6.2946474741598923E-3</c:v>
                </c:pt>
                <c:pt idx="88">
                  <c:v>5.3946474741598579E-3</c:v>
                </c:pt>
                <c:pt idx="89">
                  <c:v>1.9946474741597883E-3</c:v>
                </c:pt>
                <c:pt idx="90">
                  <c:v>9.1586740283479927E-4</c:v>
                </c:pt>
                <c:pt idx="91">
                  <c:v>2.1408674028347867E-3</c:v>
                </c:pt>
                <c:pt idx="92">
                  <c:v>2.6908674028349256E-3</c:v>
                </c:pt>
                <c:pt idx="93">
                  <c:v>3.2658674028348293E-3</c:v>
                </c:pt>
                <c:pt idx="94">
                  <c:v>1.1533674028348677E-3</c:v>
                </c:pt>
                <c:pt idx="95">
                  <c:v>-2.2136721961133875E-3</c:v>
                </c:pt>
                <c:pt idx="96">
                  <c:v>-1.3636721961133341E-3</c:v>
                </c:pt>
                <c:pt idx="97">
                  <c:v>-4.500358324770002E-4</c:v>
                </c:pt>
                <c:pt idx="98">
                  <c:v>-1.322763105204306E-3</c:v>
                </c:pt>
                <c:pt idx="99">
                  <c:v>-2.8500358324769623E-3</c:v>
                </c:pt>
                <c:pt idx="100">
                  <c:v>2.5509903590425851E-3</c:v>
                </c:pt>
                <c:pt idx="101">
                  <c:v>3.0509903590424867E-3</c:v>
                </c:pt>
                <c:pt idx="102">
                  <c:v>-7.749009640957389E-3</c:v>
                </c:pt>
                <c:pt idx="103">
                  <c:v>1.1509903590424739E-3</c:v>
                </c:pt>
                <c:pt idx="104">
                  <c:v>-2.6490096409573748E-3</c:v>
                </c:pt>
                <c:pt idx="105">
                  <c:v>-1.0546947382736732E-3</c:v>
                </c:pt>
                <c:pt idx="106">
                  <c:v>-4.8296947382737553E-3</c:v>
                </c:pt>
                <c:pt idx="107">
                  <c:v>4.5203052617263009E-3</c:v>
                </c:pt>
                <c:pt idx="108">
                  <c:v>4.4703052617262404E-3</c:v>
                </c:pt>
                <c:pt idx="109">
                  <c:v>1.0095305261726275E-2</c:v>
                </c:pt>
                <c:pt idx="110">
                  <c:v>1.3335584653047239E-3</c:v>
                </c:pt>
                <c:pt idx="111">
                  <c:v>4.708558465304674E-3</c:v>
                </c:pt>
                <c:pt idx="112">
                  <c:v>1.808558465304682E-3</c:v>
                </c:pt>
                <c:pt idx="113">
                  <c:v>3.6210584653046324E-3</c:v>
                </c:pt>
                <c:pt idx="114">
                  <c:v>5.4210584653047005E-3</c:v>
                </c:pt>
                <c:pt idx="115">
                  <c:v>1.3538148724613654E-3</c:v>
                </c:pt>
                <c:pt idx="116">
                  <c:v>3.2225648724614068E-3</c:v>
                </c:pt>
                <c:pt idx="117">
                  <c:v>2.3913148724613456E-3</c:v>
                </c:pt>
                <c:pt idx="118">
                  <c:v>1.9538148724613886E-3</c:v>
                </c:pt>
                <c:pt idx="119">
                  <c:v>2.6538148724613558E-3</c:v>
                </c:pt>
                <c:pt idx="120">
                  <c:v>-2.2933507767166905E-3</c:v>
                </c:pt>
                <c:pt idx="121">
                  <c:v>-9.2516895853479849E-4</c:v>
                </c:pt>
                <c:pt idx="122">
                  <c:v>-9.1153259489849901E-4</c:v>
                </c:pt>
                <c:pt idx="123">
                  <c:v>-1.334259867625723E-3</c:v>
                </c:pt>
                <c:pt idx="124">
                  <c:v>-1.2842598676257428E-3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8-43F5-AE55-C6B356D8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</c:numCache>
            </c:numRef>
          </c:xVal>
          <c:yVal>
            <c:numRef>
              <c:f>'Z run charts (corrected)'!$C$2:$C$151</c:f>
              <c:numCache>
                <c:formatCode>0.000%</c:formatCode>
                <c:ptCount val="150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  <c:pt idx="75">
                  <c:v>-2.5864199634309162E-3</c:v>
                </c:pt>
                <c:pt idx="76">
                  <c:v>-7.7864199634308778E-3</c:v>
                </c:pt>
                <c:pt idx="77">
                  <c:v>4.5135800365690565E-3</c:v>
                </c:pt>
                <c:pt idx="78">
                  <c:v>8.1358003656915347E-4</c:v>
                </c:pt>
                <c:pt idx="79">
                  <c:v>9.6135800365690707E-3</c:v>
                </c:pt>
                <c:pt idx="80">
                  <c:v>-1.1596249017766999E-4</c:v>
                </c:pt>
                <c:pt idx="81">
                  <c:v>2.8840375098222668E-3</c:v>
                </c:pt>
                <c:pt idx="82">
                  <c:v>5.6090375098223101E-3</c:v>
                </c:pt>
                <c:pt idx="83">
                  <c:v>8.5590375098223634E-3</c:v>
                </c:pt>
                <c:pt idx="84">
                  <c:v>4.1090375098222533E-3</c:v>
                </c:pt>
                <c:pt idx="85">
                  <c:v>3.3321474741597797E-3</c:v>
                </c:pt>
                <c:pt idx="86">
                  <c:v>3.3696474741597817E-3</c:v>
                </c:pt>
                <c:pt idx="87">
                  <c:v>6.2946474741598923E-3</c:v>
                </c:pt>
                <c:pt idx="88">
                  <c:v>5.3946474741598579E-3</c:v>
                </c:pt>
                <c:pt idx="89">
                  <c:v>1.9946474741597883E-3</c:v>
                </c:pt>
                <c:pt idx="90">
                  <c:v>9.1586740283479927E-4</c:v>
                </c:pt>
                <c:pt idx="91">
                  <c:v>2.1408674028347867E-3</c:v>
                </c:pt>
                <c:pt idx="92">
                  <c:v>2.6908674028349256E-3</c:v>
                </c:pt>
                <c:pt idx="93">
                  <c:v>3.2658674028348293E-3</c:v>
                </c:pt>
                <c:pt idx="94">
                  <c:v>1.1533674028348677E-3</c:v>
                </c:pt>
                <c:pt idx="95">
                  <c:v>-2.2136721961133875E-3</c:v>
                </c:pt>
                <c:pt idx="96">
                  <c:v>-1.3636721961133341E-3</c:v>
                </c:pt>
                <c:pt idx="97">
                  <c:v>-4.500358324770002E-4</c:v>
                </c:pt>
                <c:pt idx="98">
                  <c:v>-1.322763105204306E-3</c:v>
                </c:pt>
                <c:pt idx="99">
                  <c:v>-2.8500358324769623E-3</c:v>
                </c:pt>
                <c:pt idx="100">
                  <c:v>2.5509903590425851E-3</c:v>
                </c:pt>
                <c:pt idx="101">
                  <c:v>3.0509903590424867E-3</c:v>
                </c:pt>
                <c:pt idx="102">
                  <c:v>-7.749009640957389E-3</c:v>
                </c:pt>
                <c:pt idx="103">
                  <c:v>1.1509903590424739E-3</c:v>
                </c:pt>
                <c:pt idx="104">
                  <c:v>-2.6490096409573748E-3</c:v>
                </c:pt>
                <c:pt idx="105">
                  <c:v>-1.0546947382736732E-3</c:v>
                </c:pt>
                <c:pt idx="106">
                  <c:v>-4.8296947382737553E-3</c:v>
                </c:pt>
                <c:pt idx="107">
                  <c:v>4.5203052617263009E-3</c:v>
                </c:pt>
                <c:pt idx="108">
                  <c:v>4.4703052617262404E-3</c:v>
                </c:pt>
                <c:pt idx="109">
                  <c:v>1.0095305261726275E-2</c:v>
                </c:pt>
                <c:pt idx="110">
                  <c:v>1.3335584653047239E-3</c:v>
                </c:pt>
                <c:pt idx="111">
                  <c:v>4.708558465304674E-3</c:v>
                </c:pt>
                <c:pt idx="112">
                  <c:v>1.808558465304682E-3</c:v>
                </c:pt>
                <c:pt idx="113">
                  <c:v>3.6210584653046324E-3</c:v>
                </c:pt>
                <c:pt idx="114">
                  <c:v>5.4210584653047005E-3</c:v>
                </c:pt>
                <c:pt idx="115">
                  <c:v>1.3538148724613654E-3</c:v>
                </c:pt>
                <c:pt idx="116">
                  <c:v>3.2225648724614068E-3</c:v>
                </c:pt>
                <c:pt idx="117">
                  <c:v>2.3913148724613456E-3</c:v>
                </c:pt>
                <c:pt idx="118">
                  <c:v>1.9538148724613886E-3</c:v>
                </c:pt>
                <c:pt idx="119">
                  <c:v>2.6538148724613558E-3</c:v>
                </c:pt>
                <c:pt idx="120">
                  <c:v>-2.2933507767166905E-3</c:v>
                </c:pt>
                <c:pt idx="121">
                  <c:v>-9.2516895853479849E-4</c:v>
                </c:pt>
                <c:pt idx="122">
                  <c:v>-9.1153259489849901E-4</c:v>
                </c:pt>
                <c:pt idx="123">
                  <c:v>-1.334259867625723E-3</c:v>
                </c:pt>
                <c:pt idx="124">
                  <c:v>-1.2842598676257428E-3</c:v>
                </c:pt>
                <c:pt idx="125">
                  <c:v>-1.7426903257978625E-3</c:v>
                </c:pt>
                <c:pt idx="126">
                  <c:v>7.0573096742020565E-3</c:v>
                </c:pt>
                <c:pt idx="127">
                  <c:v>-6.9426903257978224E-3</c:v>
                </c:pt>
                <c:pt idx="128">
                  <c:v>-2.642690325797897E-3</c:v>
                </c:pt>
                <c:pt idx="129">
                  <c:v>-4.5426903257979098E-3</c:v>
                </c:pt>
                <c:pt idx="130">
                  <c:v>3.2037143753023065E-3</c:v>
                </c:pt>
                <c:pt idx="131">
                  <c:v>6.703714375302143E-3</c:v>
                </c:pt>
                <c:pt idx="132">
                  <c:v>6.9787143753022125E-3</c:v>
                </c:pt>
                <c:pt idx="133">
                  <c:v>3.7037143753022063E-3</c:v>
                </c:pt>
                <c:pt idx="134">
                  <c:v>4.8787143753023111E-3</c:v>
                </c:pt>
                <c:pt idx="135">
                  <c:v>3.4489206434357416E-3</c:v>
                </c:pt>
                <c:pt idx="136">
                  <c:v>4.9864206434356217E-3</c:v>
                </c:pt>
                <c:pt idx="137">
                  <c:v>4.19892064343577E-3</c:v>
                </c:pt>
                <c:pt idx="138">
                  <c:v>3.7489206434357528E-3</c:v>
                </c:pt>
                <c:pt idx="139">
                  <c:v>3.7489206434357528E-3</c:v>
                </c:pt>
                <c:pt idx="140">
                  <c:v>2.4205831797026456E-3</c:v>
                </c:pt>
                <c:pt idx="141">
                  <c:v>2.3018331797026114E-3</c:v>
                </c:pt>
                <c:pt idx="142">
                  <c:v>2.4018331797025561E-3</c:v>
                </c:pt>
                <c:pt idx="143">
                  <c:v>2.1705831797026952E-3</c:v>
                </c:pt>
                <c:pt idx="144">
                  <c:v>2.0268331797025419E-3</c:v>
                </c:pt>
                <c:pt idx="145">
                  <c:v>-1.9178574180971769E-3</c:v>
                </c:pt>
                <c:pt idx="146">
                  <c:v>-1.3633119635517877E-3</c:v>
                </c:pt>
                <c:pt idx="147">
                  <c:v>-8.9058469082445389E-4</c:v>
                </c:pt>
                <c:pt idx="148">
                  <c:v>-1.1087665090062804E-3</c:v>
                </c:pt>
                <c:pt idx="149">
                  <c:v>-1.086039236279028E-3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ACB-A4D4-28F750FA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</c:numCache>
            </c:numRef>
          </c:xVal>
          <c:yVal>
            <c:numRef>
              <c:f>'Z run charts (corrected)'!$C$2:$C$176</c:f>
              <c:numCache>
                <c:formatCode>0.000%</c:formatCode>
                <c:ptCount val="175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  <c:pt idx="75">
                  <c:v>-2.5864199634309162E-3</c:v>
                </c:pt>
                <c:pt idx="76">
                  <c:v>-7.7864199634308778E-3</c:v>
                </c:pt>
                <c:pt idx="77">
                  <c:v>4.5135800365690565E-3</c:v>
                </c:pt>
                <c:pt idx="78">
                  <c:v>8.1358003656915347E-4</c:v>
                </c:pt>
                <c:pt idx="79">
                  <c:v>9.6135800365690707E-3</c:v>
                </c:pt>
                <c:pt idx="80">
                  <c:v>-1.1596249017766999E-4</c:v>
                </c:pt>
                <c:pt idx="81">
                  <c:v>2.8840375098222668E-3</c:v>
                </c:pt>
                <c:pt idx="82">
                  <c:v>5.6090375098223101E-3</c:v>
                </c:pt>
                <c:pt idx="83">
                  <c:v>8.5590375098223634E-3</c:v>
                </c:pt>
                <c:pt idx="84">
                  <c:v>4.1090375098222533E-3</c:v>
                </c:pt>
                <c:pt idx="85">
                  <c:v>3.3321474741597797E-3</c:v>
                </c:pt>
                <c:pt idx="86">
                  <c:v>3.3696474741597817E-3</c:v>
                </c:pt>
                <c:pt idx="87">
                  <c:v>6.2946474741598923E-3</c:v>
                </c:pt>
                <c:pt idx="88">
                  <c:v>5.3946474741598579E-3</c:v>
                </c:pt>
                <c:pt idx="89">
                  <c:v>1.9946474741597883E-3</c:v>
                </c:pt>
                <c:pt idx="90">
                  <c:v>9.1586740283479927E-4</c:v>
                </c:pt>
                <c:pt idx="91">
                  <c:v>2.1408674028347867E-3</c:v>
                </c:pt>
                <c:pt idx="92">
                  <c:v>2.6908674028349256E-3</c:v>
                </c:pt>
                <c:pt idx="93">
                  <c:v>3.2658674028348293E-3</c:v>
                </c:pt>
                <c:pt idx="94">
                  <c:v>1.1533674028348677E-3</c:v>
                </c:pt>
                <c:pt idx="95">
                  <c:v>-2.2136721961133875E-3</c:v>
                </c:pt>
                <c:pt idx="96">
                  <c:v>-1.3636721961133341E-3</c:v>
                </c:pt>
                <c:pt idx="97">
                  <c:v>-4.500358324770002E-4</c:v>
                </c:pt>
                <c:pt idx="98">
                  <c:v>-1.322763105204306E-3</c:v>
                </c:pt>
                <c:pt idx="99">
                  <c:v>-2.8500358324769623E-3</c:v>
                </c:pt>
                <c:pt idx="100">
                  <c:v>2.5509903590425851E-3</c:v>
                </c:pt>
                <c:pt idx="101">
                  <c:v>3.0509903590424867E-3</c:v>
                </c:pt>
                <c:pt idx="102">
                  <c:v>-7.749009640957389E-3</c:v>
                </c:pt>
                <c:pt idx="103">
                  <c:v>1.1509903590424739E-3</c:v>
                </c:pt>
                <c:pt idx="104">
                  <c:v>-2.6490096409573748E-3</c:v>
                </c:pt>
                <c:pt idx="105">
                  <c:v>-1.0546947382736732E-3</c:v>
                </c:pt>
                <c:pt idx="106">
                  <c:v>-4.8296947382737553E-3</c:v>
                </c:pt>
                <c:pt idx="107">
                  <c:v>4.5203052617263009E-3</c:v>
                </c:pt>
                <c:pt idx="108">
                  <c:v>4.4703052617262404E-3</c:v>
                </c:pt>
                <c:pt idx="109">
                  <c:v>1.0095305261726275E-2</c:v>
                </c:pt>
                <c:pt idx="110">
                  <c:v>1.3335584653047239E-3</c:v>
                </c:pt>
                <c:pt idx="111">
                  <c:v>4.708558465304674E-3</c:v>
                </c:pt>
                <c:pt idx="112">
                  <c:v>1.808558465304682E-3</c:v>
                </c:pt>
                <c:pt idx="113">
                  <c:v>3.6210584653046324E-3</c:v>
                </c:pt>
                <c:pt idx="114">
                  <c:v>5.4210584653047005E-3</c:v>
                </c:pt>
                <c:pt idx="115">
                  <c:v>1.3538148724613654E-3</c:v>
                </c:pt>
                <c:pt idx="116">
                  <c:v>3.2225648724614068E-3</c:v>
                </c:pt>
                <c:pt idx="117">
                  <c:v>2.3913148724613456E-3</c:v>
                </c:pt>
                <c:pt idx="118">
                  <c:v>1.9538148724613886E-3</c:v>
                </c:pt>
                <c:pt idx="119">
                  <c:v>2.6538148724613558E-3</c:v>
                </c:pt>
                <c:pt idx="120">
                  <c:v>-2.2933507767166905E-3</c:v>
                </c:pt>
                <c:pt idx="121">
                  <c:v>-9.2516895853479849E-4</c:v>
                </c:pt>
                <c:pt idx="122">
                  <c:v>-9.1153259489849901E-4</c:v>
                </c:pt>
                <c:pt idx="123">
                  <c:v>-1.334259867625723E-3</c:v>
                </c:pt>
                <c:pt idx="124">
                  <c:v>-1.2842598676257428E-3</c:v>
                </c:pt>
                <c:pt idx="125">
                  <c:v>-1.7426903257978625E-3</c:v>
                </c:pt>
                <c:pt idx="126">
                  <c:v>7.0573096742020565E-3</c:v>
                </c:pt>
                <c:pt idx="127">
                  <c:v>-6.9426903257978224E-3</c:v>
                </c:pt>
                <c:pt idx="128">
                  <c:v>-2.642690325797897E-3</c:v>
                </c:pt>
                <c:pt idx="129">
                  <c:v>-4.5426903257979098E-3</c:v>
                </c:pt>
                <c:pt idx="130">
                  <c:v>3.2037143753023065E-3</c:v>
                </c:pt>
                <c:pt idx="131">
                  <c:v>6.703714375302143E-3</c:v>
                </c:pt>
                <c:pt idx="132">
                  <c:v>6.9787143753022125E-3</c:v>
                </c:pt>
                <c:pt idx="133">
                  <c:v>3.7037143753022063E-3</c:v>
                </c:pt>
                <c:pt idx="134">
                  <c:v>4.8787143753023111E-3</c:v>
                </c:pt>
                <c:pt idx="135">
                  <c:v>3.4489206434357416E-3</c:v>
                </c:pt>
                <c:pt idx="136">
                  <c:v>4.9864206434356217E-3</c:v>
                </c:pt>
                <c:pt idx="137">
                  <c:v>4.19892064343577E-3</c:v>
                </c:pt>
                <c:pt idx="138">
                  <c:v>3.7489206434357528E-3</c:v>
                </c:pt>
                <c:pt idx="139">
                  <c:v>3.7489206434357528E-3</c:v>
                </c:pt>
                <c:pt idx="140">
                  <c:v>2.4205831797026456E-3</c:v>
                </c:pt>
                <c:pt idx="141">
                  <c:v>2.3018331797026114E-3</c:v>
                </c:pt>
                <c:pt idx="142">
                  <c:v>2.4018331797025561E-3</c:v>
                </c:pt>
                <c:pt idx="143">
                  <c:v>2.1705831797026952E-3</c:v>
                </c:pt>
                <c:pt idx="144">
                  <c:v>2.0268331797025419E-3</c:v>
                </c:pt>
                <c:pt idx="145">
                  <c:v>-1.9178574180971769E-3</c:v>
                </c:pt>
                <c:pt idx="146">
                  <c:v>-1.3633119635517877E-3</c:v>
                </c:pt>
                <c:pt idx="147">
                  <c:v>-8.9058469082445389E-4</c:v>
                </c:pt>
                <c:pt idx="148">
                  <c:v>-1.1087665090062804E-3</c:v>
                </c:pt>
                <c:pt idx="149">
                  <c:v>-1.086039236279028E-3</c:v>
                </c:pt>
                <c:pt idx="150">
                  <c:v>-1.558676291793314E-2</c:v>
                </c:pt>
                <c:pt idx="151">
                  <c:v>-1.7686762917933221E-2</c:v>
                </c:pt>
                <c:pt idx="152">
                  <c:v>-2.8867629179330744E-3</c:v>
                </c:pt>
                <c:pt idx="153">
                  <c:v>-9.3867629179332016E-3</c:v>
                </c:pt>
                <c:pt idx="154">
                  <c:v>-1.1186762917933094E-2</c:v>
                </c:pt>
                <c:pt idx="155">
                  <c:v>5.0239686377451876E-3</c:v>
                </c:pt>
                <c:pt idx="156">
                  <c:v>6.5739686377453057E-3</c:v>
                </c:pt>
                <c:pt idx="157">
                  <c:v>6.1989686377452915E-3</c:v>
                </c:pt>
                <c:pt idx="158">
                  <c:v>6.8239686377452556E-3</c:v>
                </c:pt>
                <c:pt idx="159">
                  <c:v>5.8739686377451607E-3</c:v>
                </c:pt>
                <c:pt idx="160">
                  <c:v>5.0924440453163772E-3</c:v>
                </c:pt>
                <c:pt idx="161">
                  <c:v>5.8799440453164067E-3</c:v>
                </c:pt>
                <c:pt idx="162">
                  <c:v>3.8424440453164481E-3</c:v>
                </c:pt>
                <c:pt idx="163">
                  <c:v>4.4924440453163548E-3</c:v>
                </c:pt>
                <c:pt idx="164">
                  <c:v>4.9174440453164294E-3</c:v>
                </c:pt>
                <c:pt idx="165">
                  <c:v>2.1793948604587579E-3</c:v>
                </c:pt>
                <c:pt idx="166">
                  <c:v>2.0918948604586951E-3</c:v>
                </c:pt>
                <c:pt idx="167">
                  <c:v>2.1293948604586966E-3</c:v>
                </c:pt>
                <c:pt idx="168">
                  <c:v>1.9543948604587493E-3</c:v>
                </c:pt>
                <c:pt idx="169">
                  <c:v>1.260644860458634E-3</c:v>
                </c:pt>
                <c:pt idx="170">
                  <c:v>-1.1707329372754155E-3</c:v>
                </c:pt>
                <c:pt idx="171">
                  <c:v>-7.9800566454817177E-4</c:v>
                </c:pt>
                <c:pt idx="172">
                  <c:v>-1.2025511190936204E-3</c:v>
                </c:pt>
                <c:pt idx="173">
                  <c:v>-1.4116420281846233E-3</c:v>
                </c:pt>
                <c:pt idx="174">
                  <c:v>-1.9980056645482174E-3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D-42D1-8301-3FBCABCF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4" Type="http://schemas.openxmlformats.org/officeDocument/2006/relationships/chart" Target="../charts/chart7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" Type="http://schemas.openxmlformats.org/officeDocument/2006/relationships/chart" Target="../charts/chart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8D3-F759-4B5C-A644-93002CCAF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8C7E5-BC87-445D-B52A-28D9A416A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A1752-6527-443B-8B68-869757CC4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B96F1-1592-4989-B792-D89467B57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3F4571-4E97-4A86-85FE-922212EC8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91985-DDD1-4A66-977B-5FAF3FD5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A8B9BE-0A4C-4CC0-AFEB-30CDE6ED4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921D14-08F7-4D92-86CF-842365B87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270A6C-C605-4B9B-B0BC-01125020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17E377-2BA3-4294-B312-6EAA27DC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8A62F8-647F-402F-AB1D-9643E37FE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636D02-C54F-48ED-B9FE-1F67AF3A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5CB520-1DE2-455B-9755-07BD93ED8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21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0FCE4D-7ACD-4D86-A32A-72A6B9D9F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C1819A-334B-4A5E-AD6A-1EF947A29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304800</xdr:colOff>
      <xdr:row>77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CCA90E-18A6-49A3-9269-D151E235E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069D0-AD1E-45A1-B030-6ED16F87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5A85B-6119-45CB-B3C5-4E252CB7A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B3AB0-1227-4E4E-997E-1780DF42A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F45F3-89F1-4246-B0CE-4E576A94D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6E9D3-3B8F-4EDA-97D7-AC3A5E563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0205F-BBB9-468C-B5E1-C08BC78B3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A8159-8CF0-4E40-A42F-66ABBF4D6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4BAF1F-A904-4B40-BF11-5FC60026E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0780F4-CD76-4BDF-849A-BABA95FB3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90C2AF-1A71-4E43-9867-A80415EF7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D60788-9348-40AA-AB23-537CC234A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E4AC76-BB70-4237-B06E-F9B923BF9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0A9DCB-537A-4935-A715-E29AB059A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21</xdr:col>
      <xdr:colOff>304800</xdr:colOff>
      <xdr:row>77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5AB689-5770-4D1A-B57B-62096409C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789E9E-FC63-43A2-9A49-13EA12E75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304800</xdr:colOff>
      <xdr:row>77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76DBA-4F22-42DB-9470-103D36D7F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CFC68-2C4C-4F5D-AFF2-B1BE5EBBC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94617-B446-4FD2-AA01-30E7B8FED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6B25D-6C87-4615-8487-1D4DDE918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AB590-D9F8-4CCD-AFC3-3A0C31700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EB12C-63D3-440A-9966-9758096B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C360E-7238-4721-91AE-6ECAEACD8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1ADB71-3A0C-4FAD-B978-140FBC59B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61960A-95CF-4681-B018-4D0C883E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8E6C3-6397-4D93-8DF4-E9EA13E13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8F27DF-7AEA-4CEC-A90D-A3E504BE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A50315-E1CA-40D4-BD3B-0A1E4FFB2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3A534D-0144-43B6-85C0-5F4883FC2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D53DE5-9FEB-4EB6-9E6F-0D4E2A9E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CA78F-3A82-4722-BBE4-E27EF5999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16C6320-85B7-4543-9D0F-33429FA87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304800</xdr:colOff>
      <xdr:row>77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11B971-8611-4A17-A827-5A36933ED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95B06-9C44-44A1-8ED7-6FBDA6C00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5F065-E326-454B-998B-6CB9D5C6C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39672-C087-4F9D-9D05-4C91DDE13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077C9-BAFC-43B7-9F8E-8BF7F784D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D62230-B335-4128-934E-55FDD497D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23DCDF-D946-4FF4-80E9-669C457A6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F7CF96-2A4C-49D0-BFB8-58E9469B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CAFA05-8799-4552-933F-3DFA846C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3742F7-1046-48C9-9F09-E5F0A856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11ACF-A89E-4CB7-96F0-9C53A46D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F10208-ED63-45DB-8CAE-70E3A80D4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5396AE-B2B7-4708-9AFF-0318C572B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5056D8-3820-4D23-8895-81E4D383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36D23C-4B59-4CD4-8F3F-F085AB9C6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ED36A7-0AA6-48D3-BF5D-7DBB4CAD2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304800</xdr:colOff>
      <xdr:row>77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5D3D0A-5E20-4911-AFB7-5F7FE83A3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AF2C9-A0A4-44FA-8979-CD34B4B5B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80FBF-AECC-41B8-9ED2-09F811C2C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AC3CF-3F25-492D-97EE-905EB76FC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E9C02-D8EA-4AC4-A6E2-37DDC260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FA15B5-7586-4C23-8308-36A62500E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7C7663-0E6C-4C65-B847-78B770FB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DCC45C-620E-43A4-90D8-FDAB92B09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E8585B-4491-45BE-8868-96C43F76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8BB49E-EF7A-4EFB-B906-81FB979AE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F8623F-D422-4C32-98CB-63A08292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7E65B2-0DC4-46D9-B41D-8F45D318E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A843A2-4CC6-4BA2-81A5-21FAEA92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D2D369-2DAB-41E6-91DC-EB43AC088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047077-72A2-4865-9126-9ED91945B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D02DA-3852-4193-A046-501E39A2E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C4125-EC75-42BC-A2EA-049A96591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56B71-50BF-4128-9798-652E43511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A3558-FD79-4839-8D74-59189AC10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0F401A-FA40-4E5A-ADAC-DB2A5BC30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11B1F-2113-41BA-9253-CE635DE83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5EA576-FB15-47DF-9DBF-17B3ABFA5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A6DBF8-A472-401E-B722-259F61759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2CF69A-9EFE-401D-9012-7A1DBF9C8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C764F1-3FDA-486C-8CCB-804C10708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10C061-502A-4BB4-A361-E0D9E766B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F3D912-198A-415E-89FB-BB920535B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06AAED-9185-4A17-A61C-1FAA654DB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9032D0-BE7F-42A8-8FF2-34A0B0D4E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3"/>
  <sheetViews>
    <sheetView topLeftCell="X98" workbookViewId="0">
      <selection activeCell="AI100" sqref="AI100"/>
    </sheetView>
  </sheetViews>
  <sheetFormatPr defaultColWidth="14.44140625" defaultRowHeight="15.75" customHeight="1" x14ac:dyDescent="0.25"/>
  <sheetData>
    <row r="1" spans="1:39" ht="27.75" customHeight="1" x14ac:dyDescent="0.25">
      <c r="A1" s="1" t="s">
        <v>0</v>
      </c>
      <c r="B1" s="2"/>
      <c r="C1" s="2"/>
      <c r="D1" s="2"/>
      <c r="E1" s="2"/>
      <c r="G1" s="1" t="s">
        <v>1</v>
      </c>
      <c r="H1" s="2"/>
      <c r="I1" s="2"/>
      <c r="J1" s="2"/>
      <c r="K1" s="2"/>
      <c r="M1" s="1" t="s">
        <v>2</v>
      </c>
      <c r="N1" s="2"/>
      <c r="O1" s="2"/>
      <c r="P1" s="2"/>
      <c r="Q1" s="2"/>
      <c r="S1" s="3" t="s">
        <v>3</v>
      </c>
      <c r="Y1" s="88" t="s">
        <v>4</v>
      </c>
      <c r="Z1" s="89"/>
      <c r="AA1" s="89"/>
      <c r="AB1" s="89"/>
      <c r="AC1" s="89"/>
      <c r="AD1" s="4"/>
      <c r="AE1" s="4" t="s">
        <v>5</v>
      </c>
      <c r="AF1" s="4"/>
      <c r="AG1" s="4"/>
      <c r="AH1" s="4"/>
      <c r="AI1" s="4"/>
      <c r="AJ1" s="4"/>
      <c r="AK1" s="4"/>
      <c r="AL1" s="4"/>
      <c r="AM1" s="4"/>
    </row>
    <row r="2" spans="1:39" ht="13.2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136</v>
      </c>
      <c r="G2" s="1" t="s">
        <v>11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136</v>
      </c>
      <c r="M2" s="1" t="s">
        <v>12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136</v>
      </c>
      <c r="S2" s="1" t="s">
        <v>13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136</v>
      </c>
      <c r="Y2" s="1" t="s">
        <v>14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136</v>
      </c>
      <c r="AE2" s="1" t="s">
        <v>15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136</v>
      </c>
      <c r="AK2" s="2"/>
      <c r="AL2" s="2"/>
      <c r="AM2" s="2"/>
    </row>
    <row r="3" spans="1:39" ht="13.2" x14ac:dyDescent="0.25">
      <c r="A3" s="5" t="s">
        <v>16</v>
      </c>
      <c r="B3" s="2">
        <v>10</v>
      </c>
      <c r="C3" s="2">
        <v>9.9969999999999999</v>
      </c>
      <c r="D3" s="2">
        <v>4.1000000000000002E-2</v>
      </c>
      <c r="E3" s="6">
        <f t="shared" ref="E3:E17" si="0">C3-B3</f>
        <v>-3.0000000000001137E-3</v>
      </c>
      <c r="F3" s="36">
        <f>E3/B3</f>
        <v>-3.0000000000001136E-4</v>
      </c>
      <c r="G3" s="5" t="s">
        <v>16</v>
      </c>
      <c r="H3" s="2">
        <v>10</v>
      </c>
      <c r="I3" s="2">
        <v>10.029999999999999</v>
      </c>
      <c r="J3" s="2">
        <v>4.2000000000000003E-2</v>
      </c>
      <c r="K3" s="6">
        <f t="shared" ref="K3:K17" si="1">I3-H3</f>
        <v>2.9999999999999361E-2</v>
      </c>
      <c r="L3" s="36">
        <f>K3/H3</f>
        <v>2.9999999999999359E-3</v>
      </c>
      <c r="M3" s="5" t="s">
        <v>16</v>
      </c>
      <c r="N3" s="2">
        <v>10</v>
      </c>
      <c r="O3" s="2">
        <v>9.9830000000000005</v>
      </c>
      <c r="P3" s="2">
        <v>5.2999999999999999E-2</v>
      </c>
      <c r="Q3" s="6">
        <f t="shared" ref="Q3:Q17" si="2">O3-N3</f>
        <v>-1.699999999999946E-2</v>
      </c>
      <c r="R3" s="36">
        <f>Q3/N3</f>
        <v>-1.6999999999999459E-3</v>
      </c>
      <c r="S3" s="5" t="s">
        <v>16</v>
      </c>
      <c r="T3" s="2">
        <v>10</v>
      </c>
      <c r="U3" s="2">
        <v>10.010999999999999</v>
      </c>
      <c r="V3" s="2">
        <v>6.5000000000000002E-2</v>
      </c>
      <c r="W3" s="6">
        <f t="shared" ref="W3:W17" si="3">U3-T3</f>
        <v>1.0999999999999233E-2</v>
      </c>
      <c r="X3" s="36">
        <f>W3/T3</f>
        <v>1.0999999999999233E-3</v>
      </c>
      <c r="Y3" s="5" t="s">
        <v>16</v>
      </c>
      <c r="Z3" s="2">
        <v>10</v>
      </c>
      <c r="AA3" s="2">
        <v>10.057</v>
      </c>
      <c r="AB3" s="2">
        <v>4.9000000000000002E-2</v>
      </c>
      <c r="AC3" s="6">
        <f t="shared" ref="AC3:AC15" si="4">AA3-Z3</f>
        <v>5.7000000000000384E-2</v>
      </c>
      <c r="AD3" s="36">
        <f>AC3/Z3</f>
        <v>5.7000000000000384E-3</v>
      </c>
      <c r="AE3" s="5" t="s">
        <v>16</v>
      </c>
      <c r="AF3" s="2">
        <v>10</v>
      </c>
      <c r="AG3" s="2">
        <v>9.9879999999999995</v>
      </c>
      <c r="AH3" s="2">
        <v>2.9000000000000001E-2</v>
      </c>
      <c r="AI3" s="6">
        <f t="shared" ref="AI3:AI17" si="5">AG3-AF3</f>
        <v>-1.2000000000000455E-2</v>
      </c>
      <c r="AJ3" s="36">
        <f>AI3/AF3</f>
        <v>-1.2000000000000454E-3</v>
      </c>
      <c r="AK3" s="6"/>
      <c r="AL3" s="6"/>
      <c r="AM3" s="6"/>
    </row>
    <row r="4" spans="1:39" ht="13.2" x14ac:dyDescent="0.25">
      <c r="A4" s="5" t="s">
        <v>17</v>
      </c>
      <c r="B4" s="2">
        <v>47</v>
      </c>
      <c r="C4" s="2">
        <v>46.972000000000001</v>
      </c>
      <c r="D4" s="2">
        <v>0.04</v>
      </c>
      <c r="E4" s="6">
        <f t="shared" si="0"/>
        <v>-2.7999999999998693E-2</v>
      </c>
      <c r="F4" s="36">
        <f t="shared" ref="F4:F67" si="6">E4/B4</f>
        <v>-5.9574468085103597E-4</v>
      </c>
      <c r="G4" s="5" t="s">
        <v>17</v>
      </c>
      <c r="H4" s="2">
        <v>47</v>
      </c>
      <c r="I4" s="2">
        <v>46.959000000000003</v>
      </c>
      <c r="J4" s="2">
        <v>5.5E-2</v>
      </c>
      <c r="K4" s="6">
        <f t="shared" si="1"/>
        <v>-4.0999999999996817E-2</v>
      </c>
      <c r="L4" s="36">
        <f t="shared" ref="L4:L67" si="7">K4/H4</f>
        <v>-8.7234042553184716E-4</v>
      </c>
      <c r="M4" s="5" t="s">
        <v>17</v>
      </c>
      <c r="N4" s="2">
        <v>47</v>
      </c>
      <c r="O4" s="2">
        <v>46.92</v>
      </c>
      <c r="P4" s="2">
        <v>0.17</v>
      </c>
      <c r="Q4" s="6">
        <f t="shared" si="2"/>
        <v>-7.9999999999998295E-2</v>
      </c>
      <c r="R4" s="36">
        <f t="shared" ref="R4:R67" si="8">Q4/N4</f>
        <v>-1.7021276595744319E-3</v>
      </c>
      <c r="S4" s="5" t="s">
        <v>17</v>
      </c>
      <c r="T4" s="2">
        <v>47</v>
      </c>
      <c r="U4" s="2">
        <v>46.904000000000003</v>
      </c>
      <c r="V4" s="2">
        <v>0.03</v>
      </c>
      <c r="W4" s="6">
        <f t="shared" si="3"/>
        <v>-9.5999999999996533E-2</v>
      </c>
      <c r="X4" s="36">
        <f t="shared" ref="X4:X67" si="9">W4/T4</f>
        <v>-2.0425531914892879E-3</v>
      </c>
      <c r="Y4" s="5" t="s">
        <v>17</v>
      </c>
      <c r="Z4" s="2">
        <v>47</v>
      </c>
      <c r="AA4" s="2">
        <v>46.936999999999998</v>
      </c>
      <c r="AB4" s="2">
        <v>3.6999999999999998E-2</v>
      </c>
      <c r="AC4" s="6">
        <f t="shared" si="4"/>
        <v>-6.3000000000002387E-2</v>
      </c>
      <c r="AD4" s="36">
        <f t="shared" ref="AD4:AD67" si="10">AC4/Z4</f>
        <v>-1.3404255319149445E-3</v>
      </c>
      <c r="AE4" s="5" t="s">
        <v>17</v>
      </c>
      <c r="AF4" s="2">
        <v>47</v>
      </c>
      <c r="AG4" s="2">
        <v>46.923999999999999</v>
      </c>
      <c r="AH4" s="2">
        <v>3.5000000000000003E-2</v>
      </c>
      <c r="AI4" s="6">
        <f t="shared" si="5"/>
        <v>-7.6000000000000512E-2</v>
      </c>
      <c r="AJ4" s="36">
        <f t="shared" ref="AJ4:AJ67" si="11">AI4/AF4</f>
        <v>-1.6170212765957556E-3</v>
      </c>
      <c r="AK4" s="6"/>
      <c r="AL4" s="6"/>
      <c r="AM4" s="6"/>
    </row>
    <row r="5" spans="1:39" ht="13.2" x14ac:dyDescent="0.25">
      <c r="A5" s="5" t="s">
        <v>18</v>
      </c>
      <c r="B5" s="2">
        <v>94</v>
      </c>
      <c r="C5" s="2">
        <v>93.905000000000001</v>
      </c>
      <c r="D5" s="2">
        <v>3.3000000000000002E-2</v>
      </c>
      <c r="E5" s="6">
        <f t="shared" si="0"/>
        <v>-9.4999999999998863E-2</v>
      </c>
      <c r="F5" s="36">
        <f t="shared" si="6"/>
        <v>-1.0106382978723283E-3</v>
      </c>
      <c r="G5" s="5" t="s">
        <v>18</v>
      </c>
      <c r="H5" s="2">
        <v>94</v>
      </c>
      <c r="I5" s="2">
        <v>93.869</v>
      </c>
      <c r="J5" s="2">
        <v>3.6999999999999998E-2</v>
      </c>
      <c r="K5" s="6">
        <f t="shared" si="1"/>
        <v>-0.13100000000000023</v>
      </c>
      <c r="L5" s="36">
        <f t="shared" si="7"/>
        <v>-1.3936170212765981E-3</v>
      </c>
      <c r="M5" s="5" t="s">
        <v>18</v>
      </c>
      <c r="N5" s="2">
        <v>94</v>
      </c>
      <c r="O5" s="2">
        <v>93.887</v>
      </c>
      <c r="P5" s="2">
        <v>2.9000000000000001E-2</v>
      </c>
      <c r="Q5" s="6">
        <f t="shared" si="2"/>
        <v>-0.11299999999999955</v>
      </c>
      <c r="R5" s="36">
        <f t="shared" si="8"/>
        <v>-1.2021276595744633E-3</v>
      </c>
      <c r="S5" s="5" t="s">
        <v>18</v>
      </c>
      <c r="T5" s="2">
        <v>94</v>
      </c>
      <c r="U5" s="2">
        <v>93.869</v>
      </c>
      <c r="V5" s="2">
        <v>0.03</v>
      </c>
      <c r="W5" s="6">
        <f t="shared" si="3"/>
        <v>-0.13100000000000023</v>
      </c>
      <c r="X5" s="36">
        <f t="shared" si="9"/>
        <v>-1.3936170212765981E-3</v>
      </c>
      <c r="Y5" s="5" t="s">
        <v>18</v>
      </c>
      <c r="Z5" s="2">
        <v>94</v>
      </c>
      <c r="AA5" s="2">
        <v>93.885999999999996</v>
      </c>
      <c r="AB5" s="2">
        <v>2.8000000000000001E-2</v>
      </c>
      <c r="AC5" s="6">
        <f t="shared" si="4"/>
        <v>-0.11400000000000432</v>
      </c>
      <c r="AD5" s="36">
        <f t="shared" si="10"/>
        <v>-1.2127659574468544E-3</v>
      </c>
      <c r="AE5" s="5" t="s">
        <v>18</v>
      </c>
      <c r="AF5" s="2">
        <v>94</v>
      </c>
      <c r="AG5" s="2">
        <v>93.795000000000002</v>
      </c>
      <c r="AH5" s="2">
        <v>3.5000000000000003E-2</v>
      </c>
      <c r="AI5" s="6">
        <f t="shared" si="5"/>
        <v>-0.20499999999999829</v>
      </c>
      <c r="AJ5" s="36">
        <f t="shared" si="11"/>
        <v>-2.1808510638297693E-3</v>
      </c>
      <c r="AK5" s="6"/>
      <c r="AL5" s="6"/>
      <c r="AM5" s="6"/>
    </row>
    <row r="6" spans="1:39" ht="13.2" x14ac:dyDescent="0.25">
      <c r="A6" s="5" t="s">
        <v>19</v>
      </c>
      <c r="B6" s="2">
        <v>141</v>
      </c>
      <c r="C6" s="2">
        <v>140.81</v>
      </c>
      <c r="D6" s="2">
        <v>5.0999999999999997E-2</v>
      </c>
      <c r="E6" s="6">
        <f t="shared" si="0"/>
        <v>-0.18999999999999773</v>
      </c>
      <c r="F6" s="36">
        <f t="shared" si="6"/>
        <v>-1.3475177304964378E-3</v>
      </c>
      <c r="G6" s="5" t="s">
        <v>19</v>
      </c>
      <c r="H6" s="2">
        <v>141</v>
      </c>
      <c r="I6" s="2">
        <v>140.78700000000001</v>
      </c>
      <c r="J6" s="2">
        <v>3.6999999999999998E-2</v>
      </c>
      <c r="K6" s="6">
        <f t="shared" si="1"/>
        <v>-0.21299999999999386</v>
      </c>
      <c r="L6" s="36">
        <f t="shared" si="7"/>
        <v>-1.5106382978722968E-3</v>
      </c>
      <c r="M6" s="5" t="s">
        <v>19</v>
      </c>
      <c r="N6" s="2">
        <v>141</v>
      </c>
      <c r="O6" s="2">
        <v>140.78700000000001</v>
      </c>
      <c r="P6" s="2">
        <v>5.3999999999999999E-2</v>
      </c>
      <c r="Q6" s="6">
        <f t="shared" si="2"/>
        <v>-0.21299999999999386</v>
      </c>
      <c r="R6" s="36">
        <f t="shared" si="8"/>
        <v>-1.5106382978722968E-3</v>
      </c>
      <c r="S6" s="5" t="s">
        <v>19</v>
      </c>
      <c r="T6" s="2">
        <v>141</v>
      </c>
      <c r="U6" s="2">
        <v>140.755</v>
      </c>
      <c r="V6" s="2">
        <v>7.5999999999999998E-2</v>
      </c>
      <c r="W6" s="6">
        <f t="shared" si="3"/>
        <v>-0.24500000000000455</v>
      </c>
      <c r="X6" s="36">
        <f t="shared" si="9"/>
        <v>-1.7375886524823017E-3</v>
      </c>
      <c r="Y6" s="5" t="s">
        <v>19</v>
      </c>
      <c r="Z6" s="2">
        <v>141</v>
      </c>
      <c r="AA6" s="2">
        <v>140.749</v>
      </c>
      <c r="AB6" s="2">
        <v>0.04</v>
      </c>
      <c r="AC6" s="6">
        <f t="shared" si="4"/>
        <v>-0.25100000000000477</v>
      </c>
      <c r="AD6" s="36">
        <f t="shared" si="10"/>
        <v>-1.780141843971665E-3</v>
      </c>
      <c r="AE6" s="5" t="s">
        <v>19</v>
      </c>
      <c r="AF6" s="2">
        <v>141</v>
      </c>
      <c r="AG6" s="2">
        <v>140.67500000000001</v>
      </c>
      <c r="AH6" s="2">
        <v>2.5000000000000001E-2</v>
      </c>
      <c r="AI6" s="6">
        <f t="shared" si="5"/>
        <v>-0.32499999999998863</v>
      </c>
      <c r="AJ6" s="36">
        <f t="shared" si="11"/>
        <v>-2.3049645390070114E-3</v>
      </c>
      <c r="AK6" s="6"/>
      <c r="AL6" s="6"/>
      <c r="AM6" s="6"/>
    </row>
    <row r="7" spans="1:39" ht="13.2" x14ac:dyDescent="0.25">
      <c r="A7" s="5" t="s">
        <v>20</v>
      </c>
      <c r="B7" s="2">
        <v>188</v>
      </c>
      <c r="C7" s="2">
        <v>187.666</v>
      </c>
      <c r="D7" s="2">
        <v>3.4000000000000002E-2</v>
      </c>
      <c r="E7" s="6">
        <f t="shared" si="0"/>
        <v>-0.33400000000000318</v>
      </c>
      <c r="F7" s="36">
        <f t="shared" si="6"/>
        <v>-1.7765957446808679E-3</v>
      </c>
      <c r="G7" s="5" t="s">
        <v>20</v>
      </c>
      <c r="H7" s="2">
        <v>188</v>
      </c>
      <c r="I7" s="2">
        <v>187.78100000000001</v>
      </c>
      <c r="J7" s="2">
        <v>0.112</v>
      </c>
      <c r="K7" s="6">
        <f t="shared" si="1"/>
        <v>-0.21899999999999409</v>
      </c>
      <c r="L7" s="36">
        <f t="shared" si="7"/>
        <v>-1.1648936170212453E-3</v>
      </c>
      <c r="M7" s="5" t="s">
        <v>20</v>
      </c>
      <c r="N7" s="2">
        <v>188</v>
      </c>
      <c r="O7" s="2">
        <v>187.72399999999999</v>
      </c>
      <c r="P7" s="2">
        <v>6.5000000000000002E-2</v>
      </c>
      <c r="Q7" s="6">
        <f t="shared" si="2"/>
        <v>-0.27600000000001046</v>
      </c>
      <c r="R7" s="36">
        <f t="shared" si="8"/>
        <v>-1.4680851063830344E-3</v>
      </c>
      <c r="S7" s="5" t="s">
        <v>20</v>
      </c>
      <c r="T7" s="2">
        <v>188</v>
      </c>
      <c r="U7" s="2">
        <v>187.64400000000001</v>
      </c>
      <c r="V7" s="2">
        <v>8.6999999999999994E-2</v>
      </c>
      <c r="W7" s="6">
        <f t="shared" si="3"/>
        <v>-0.35599999999999454</v>
      </c>
      <c r="X7" s="36">
        <f t="shared" si="9"/>
        <v>-1.8936170212765667E-3</v>
      </c>
      <c r="Y7" s="5" t="s">
        <v>20</v>
      </c>
      <c r="Z7" s="2">
        <v>188</v>
      </c>
      <c r="AA7" s="2">
        <v>187.65799999999999</v>
      </c>
      <c r="AB7" s="2">
        <v>4.7E-2</v>
      </c>
      <c r="AC7" s="6">
        <f t="shared" si="4"/>
        <v>-0.34200000000001296</v>
      </c>
      <c r="AD7" s="36">
        <f t="shared" si="10"/>
        <v>-1.8191489361702817E-3</v>
      </c>
      <c r="AE7" s="5" t="s">
        <v>20</v>
      </c>
      <c r="AF7" s="2">
        <v>188</v>
      </c>
      <c r="AG7" s="2">
        <v>187.667</v>
      </c>
      <c r="AH7" s="2">
        <v>4.7E-2</v>
      </c>
      <c r="AI7" s="6">
        <f t="shared" si="5"/>
        <v>-0.33299999999999841</v>
      </c>
      <c r="AJ7" s="36">
        <f t="shared" si="11"/>
        <v>-1.7712765957446724E-3</v>
      </c>
      <c r="AK7" s="6"/>
      <c r="AL7" s="6"/>
      <c r="AM7" s="6"/>
    </row>
    <row r="8" spans="1:39" ht="13.2" x14ac:dyDescent="0.25">
      <c r="A8" s="5" t="s">
        <v>21</v>
      </c>
      <c r="B8" s="2">
        <v>10</v>
      </c>
      <c r="C8" s="2">
        <v>10.067</v>
      </c>
      <c r="D8" s="2">
        <v>4.2000000000000003E-2</v>
      </c>
      <c r="E8" s="6">
        <f t="shared" si="0"/>
        <v>6.7000000000000171E-2</v>
      </c>
      <c r="F8" s="36">
        <f t="shared" si="6"/>
        <v>6.7000000000000167E-3</v>
      </c>
      <c r="G8" s="5" t="s">
        <v>21</v>
      </c>
      <c r="H8" s="2">
        <v>10</v>
      </c>
      <c r="I8" s="2">
        <v>10.077999999999999</v>
      </c>
      <c r="J8" s="2">
        <v>6.2E-2</v>
      </c>
      <c r="K8" s="6">
        <f t="shared" si="1"/>
        <v>7.7999999999999403E-2</v>
      </c>
      <c r="L8" s="36">
        <f t="shared" si="7"/>
        <v>7.7999999999999407E-3</v>
      </c>
      <c r="M8" s="5" t="s">
        <v>21</v>
      </c>
      <c r="N8" s="2">
        <v>10</v>
      </c>
      <c r="O8" s="2">
        <v>10.034000000000001</v>
      </c>
      <c r="P8" s="2">
        <v>6.2E-2</v>
      </c>
      <c r="Q8" s="6">
        <f t="shared" si="2"/>
        <v>3.4000000000000696E-2</v>
      </c>
      <c r="R8" s="36">
        <f t="shared" si="8"/>
        <v>3.4000000000000696E-3</v>
      </c>
      <c r="S8" s="5" t="s">
        <v>21</v>
      </c>
      <c r="T8" s="2">
        <v>10</v>
      </c>
      <c r="U8" s="2">
        <v>10.042999999999999</v>
      </c>
      <c r="V8" s="2">
        <v>7.0000000000000007E-2</v>
      </c>
      <c r="W8" s="6">
        <f t="shared" si="3"/>
        <v>4.2999999999999261E-2</v>
      </c>
      <c r="X8" s="36">
        <f t="shared" si="9"/>
        <v>4.2999999999999263E-3</v>
      </c>
      <c r="Y8" s="5" t="s">
        <v>21</v>
      </c>
      <c r="Z8" s="2">
        <v>10</v>
      </c>
      <c r="AA8" s="2">
        <v>10.103</v>
      </c>
      <c r="AB8" s="2">
        <v>7.5999999999999998E-2</v>
      </c>
      <c r="AC8" s="6">
        <f t="shared" si="4"/>
        <v>0.10299999999999976</v>
      </c>
      <c r="AD8" s="36">
        <f t="shared" si="10"/>
        <v>1.0299999999999976E-2</v>
      </c>
      <c r="AE8" s="5" t="s">
        <v>21</v>
      </c>
      <c r="AF8" s="2">
        <v>10</v>
      </c>
      <c r="AG8" s="2">
        <v>10.061</v>
      </c>
      <c r="AH8" s="2">
        <v>7.0000000000000007E-2</v>
      </c>
      <c r="AI8" s="6">
        <f t="shared" si="5"/>
        <v>6.0999999999999943E-2</v>
      </c>
      <c r="AJ8" s="36">
        <f t="shared" si="11"/>
        <v>6.0999999999999943E-3</v>
      </c>
      <c r="AK8" s="6"/>
      <c r="AL8" s="6"/>
      <c r="AM8" s="6"/>
    </row>
    <row r="9" spans="1:39" ht="13.2" x14ac:dyDescent="0.25">
      <c r="A9" s="5" t="s">
        <v>22</v>
      </c>
      <c r="B9" s="2">
        <v>50</v>
      </c>
      <c r="C9" s="2">
        <v>50.05</v>
      </c>
      <c r="D9" s="2">
        <v>3.9E-2</v>
      </c>
      <c r="E9" s="6">
        <f t="shared" si="0"/>
        <v>4.9999999999997158E-2</v>
      </c>
      <c r="F9" s="36">
        <f t="shared" si="6"/>
        <v>9.9999999999994321E-4</v>
      </c>
      <c r="G9" s="5" t="s">
        <v>22</v>
      </c>
      <c r="H9" s="2">
        <v>50</v>
      </c>
      <c r="I9" s="2">
        <v>50.014000000000003</v>
      </c>
      <c r="J9" s="2">
        <v>4.7E-2</v>
      </c>
      <c r="K9" s="6">
        <f t="shared" si="1"/>
        <v>1.4000000000002899E-2</v>
      </c>
      <c r="L9" s="36">
        <f t="shared" si="7"/>
        <v>2.8000000000005798E-4</v>
      </c>
      <c r="M9" s="5" t="s">
        <v>22</v>
      </c>
      <c r="N9" s="2">
        <v>50</v>
      </c>
      <c r="O9" s="2">
        <v>49.999000000000002</v>
      </c>
      <c r="P9" s="2">
        <v>4.3999999999999997E-2</v>
      </c>
      <c r="Q9" s="6">
        <f t="shared" si="2"/>
        <v>-9.9999999999766942E-4</v>
      </c>
      <c r="R9" s="36">
        <f t="shared" si="8"/>
        <v>-1.9999999999953388E-5</v>
      </c>
      <c r="S9" s="5" t="s">
        <v>22</v>
      </c>
      <c r="T9" s="2">
        <v>50</v>
      </c>
      <c r="U9" s="2">
        <v>49.978999999999999</v>
      </c>
      <c r="V9" s="2">
        <v>3.2000000000000001E-2</v>
      </c>
      <c r="W9" s="6">
        <f t="shared" si="3"/>
        <v>-2.1000000000000796E-2</v>
      </c>
      <c r="X9" s="36">
        <f t="shared" si="9"/>
        <v>-4.200000000000159E-4</v>
      </c>
      <c r="Y9" s="5" t="s">
        <v>22</v>
      </c>
      <c r="Z9" s="2">
        <v>50</v>
      </c>
      <c r="AA9" s="2">
        <v>50.005000000000003</v>
      </c>
      <c r="AB9" s="2">
        <v>3.1E-2</v>
      </c>
      <c r="AC9" s="6">
        <f t="shared" si="4"/>
        <v>5.000000000002558E-3</v>
      </c>
      <c r="AD9" s="36">
        <f t="shared" si="10"/>
        <v>1.0000000000005117E-4</v>
      </c>
      <c r="AE9" s="5" t="s">
        <v>22</v>
      </c>
      <c r="AF9" s="2">
        <v>50</v>
      </c>
      <c r="AG9" s="2">
        <v>50.015000000000001</v>
      </c>
      <c r="AH9" s="2"/>
      <c r="AI9" s="6">
        <f t="shared" si="5"/>
        <v>1.5000000000000568E-2</v>
      </c>
      <c r="AJ9" s="36">
        <f t="shared" si="11"/>
        <v>3.0000000000001136E-4</v>
      </c>
      <c r="AK9" s="6"/>
      <c r="AL9" s="6"/>
      <c r="AM9" s="6"/>
    </row>
    <row r="10" spans="1:39" ht="13.2" x14ac:dyDescent="0.25">
      <c r="A10" s="5" t="s">
        <v>23</v>
      </c>
      <c r="B10" s="2">
        <v>100</v>
      </c>
      <c r="C10" s="2">
        <v>99.992999999999995</v>
      </c>
      <c r="D10" s="2">
        <v>4.8000000000000001E-2</v>
      </c>
      <c r="E10" s="6">
        <f t="shared" si="0"/>
        <v>-7.0000000000050022E-3</v>
      </c>
      <c r="F10" s="36">
        <f t="shared" si="6"/>
        <v>-7.0000000000050016E-5</v>
      </c>
      <c r="G10" s="5" t="s">
        <v>23</v>
      </c>
      <c r="H10" s="2">
        <v>100</v>
      </c>
      <c r="I10" s="2">
        <v>99.968999999999994</v>
      </c>
      <c r="J10" s="2">
        <v>0.03</v>
      </c>
      <c r="K10" s="6">
        <f t="shared" si="1"/>
        <v>-3.1000000000005912E-2</v>
      </c>
      <c r="L10" s="36">
        <f t="shared" si="7"/>
        <v>-3.1000000000005914E-4</v>
      </c>
      <c r="M10" s="5" t="s">
        <v>23</v>
      </c>
      <c r="N10" s="2">
        <v>100</v>
      </c>
      <c r="O10" s="2">
        <v>99.992000000000004</v>
      </c>
      <c r="P10" s="2">
        <v>7.0000000000000007E-2</v>
      </c>
      <c r="Q10" s="6">
        <f t="shared" si="2"/>
        <v>-7.9999999999955662E-3</v>
      </c>
      <c r="R10" s="36">
        <f t="shared" si="8"/>
        <v>-7.9999999999955663E-5</v>
      </c>
      <c r="S10" s="5" t="s">
        <v>23</v>
      </c>
      <c r="T10" s="2">
        <v>100</v>
      </c>
      <c r="U10" s="2">
        <v>99.918000000000006</v>
      </c>
      <c r="V10" s="2">
        <v>2.5999999999999999E-2</v>
      </c>
      <c r="W10" s="6">
        <f t="shared" si="3"/>
        <v>-8.1999999999993634E-2</v>
      </c>
      <c r="X10" s="36">
        <f t="shared" si="9"/>
        <v>-8.1999999999993634E-4</v>
      </c>
      <c r="Y10" s="5" t="s">
        <v>23</v>
      </c>
      <c r="Z10" s="2">
        <v>100</v>
      </c>
      <c r="AA10" s="2">
        <v>99.92</v>
      </c>
      <c r="AB10" s="2">
        <v>3.1E-2</v>
      </c>
      <c r="AC10" s="6">
        <f t="shared" si="4"/>
        <v>-7.9999999999998295E-2</v>
      </c>
      <c r="AD10" s="36">
        <f t="shared" si="10"/>
        <v>-7.9999999999998291E-4</v>
      </c>
      <c r="AE10" s="5" t="s">
        <v>23</v>
      </c>
      <c r="AF10" s="2">
        <v>100</v>
      </c>
      <c r="AG10" s="2">
        <v>99.900999999999996</v>
      </c>
      <c r="AH10" s="2">
        <v>3.5000000000000003E-2</v>
      </c>
      <c r="AI10" s="6">
        <f t="shared" si="5"/>
        <v>-9.9000000000003752E-2</v>
      </c>
      <c r="AJ10" s="36">
        <f t="shared" si="11"/>
        <v>-9.9000000000003751E-4</v>
      </c>
      <c r="AK10" s="6"/>
      <c r="AL10" s="6"/>
      <c r="AM10" s="6"/>
    </row>
    <row r="11" spans="1:39" ht="13.2" x14ac:dyDescent="0.25">
      <c r="A11" s="5" t="s">
        <v>24</v>
      </c>
      <c r="B11" s="2">
        <v>150</v>
      </c>
      <c r="C11" s="2">
        <v>149.90100000000001</v>
      </c>
      <c r="D11" s="2">
        <v>4.2999999999999997E-2</v>
      </c>
      <c r="E11" s="6">
        <f t="shared" si="0"/>
        <v>-9.8999999999989541E-2</v>
      </c>
      <c r="F11" s="36">
        <f t="shared" si="6"/>
        <v>-6.5999999999993028E-4</v>
      </c>
      <c r="G11" s="5" t="s">
        <v>24</v>
      </c>
      <c r="H11" s="2">
        <v>150</v>
      </c>
      <c r="I11" s="2">
        <v>149.88999999999999</v>
      </c>
      <c r="J11" s="2">
        <v>4.1000000000000002E-2</v>
      </c>
      <c r="K11" s="6">
        <f t="shared" si="1"/>
        <v>-0.11000000000001364</v>
      </c>
      <c r="L11" s="36">
        <f t="shared" si="7"/>
        <v>-7.3333333333342431E-4</v>
      </c>
      <c r="M11" s="5" t="s">
        <v>24</v>
      </c>
      <c r="N11" s="2">
        <v>150</v>
      </c>
      <c r="O11" s="2">
        <v>149.94</v>
      </c>
      <c r="P11" s="2">
        <v>5.7000000000000002E-2</v>
      </c>
      <c r="Q11" s="6">
        <f t="shared" si="2"/>
        <v>-6.0000000000002274E-2</v>
      </c>
      <c r="R11" s="36">
        <f t="shared" si="8"/>
        <v>-4.0000000000001514E-4</v>
      </c>
      <c r="S11" s="5" t="s">
        <v>24</v>
      </c>
      <c r="T11" s="2">
        <v>150</v>
      </c>
      <c r="U11" s="2">
        <v>149.84899999999999</v>
      </c>
      <c r="V11" s="2">
        <v>5.5E-2</v>
      </c>
      <c r="W11" s="6">
        <f t="shared" si="3"/>
        <v>-0.15100000000001046</v>
      </c>
      <c r="X11" s="36">
        <f t="shared" si="9"/>
        <v>-1.0066666666667364E-3</v>
      </c>
      <c r="Y11" s="5" t="s">
        <v>24</v>
      </c>
      <c r="Z11" s="2">
        <v>150</v>
      </c>
      <c r="AA11" s="2">
        <v>149.80600000000001</v>
      </c>
      <c r="AB11" s="2">
        <v>5.6000000000000001E-2</v>
      </c>
      <c r="AC11" s="6">
        <f t="shared" si="4"/>
        <v>-0.1939999999999884</v>
      </c>
      <c r="AD11" s="36">
        <f t="shared" si="10"/>
        <v>-1.293333333333256E-3</v>
      </c>
      <c r="AE11" s="5" t="s">
        <v>24</v>
      </c>
      <c r="AF11" s="2">
        <v>150</v>
      </c>
      <c r="AG11" s="2">
        <v>149.86699999999999</v>
      </c>
      <c r="AH11" s="2">
        <v>3.7999999999999999E-2</v>
      </c>
      <c r="AI11" s="6">
        <f t="shared" si="5"/>
        <v>-0.13300000000000978</v>
      </c>
      <c r="AJ11" s="36">
        <f t="shared" si="11"/>
        <v>-8.8666666666673184E-4</v>
      </c>
      <c r="AK11" s="6"/>
      <c r="AL11" s="6"/>
      <c r="AM11" s="6"/>
    </row>
    <row r="12" spans="1:39" ht="13.2" x14ac:dyDescent="0.25">
      <c r="A12" s="5" t="s">
        <v>25</v>
      </c>
      <c r="B12" s="2">
        <v>200</v>
      </c>
      <c r="C12" s="2">
        <v>199.90199999999999</v>
      </c>
      <c r="D12" s="2">
        <v>0.1</v>
      </c>
      <c r="E12" s="6">
        <f t="shared" si="0"/>
        <v>-9.8000000000013188E-2</v>
      </c>
      <c r="F12" s="36">
        <f t="shared" si="6"/>
        <v>-4.900000000000659E-4</v>
      </c>
      <c r="G12" s="5" t="s">
        <v>25</v>
      </c>
      <c r="H12" s="2">
        <v>200</v>
      </c>
      <c r="I12" s="2">
        <v>199.85599999999999</v>
      </c>
      <c r="J12" s="2">
        <v>5.5E-2</v>
      </c>
      <c r="K12" s="6">
        <f t="shared" si="1"/>
        <v>-0.14400000000000546</v>
      </c>
      <c r="L12" s="36">
        <f t="shared" si="7"/>
        <v>-7.2000000000002726E-4</v>
      </c>
      <c r="M12" s="5" t="s">
        <v>25</v>
      </c>
      <c r="N12" s="2">
        <v>200</v>
      </c>
      <c r="O12" s="2">
        <v>199.91399999999999</v>
      </c>
      <c r="P12" s="2">
        <v>6.3E-2</v>
      </c>
      <c r="Q12" s="6">
        <f t="shared" si="2"/>
        <v>-8.6000000000012733E-2</v>
      </c>
      <c r="R12" s="36">
        <f t="shared" si="8"/>
        <v>-4.3000000000006369E-4</v>
      </c>
      <c r="S12" s="5" t="s">
        <v>25</v>
      </c>
      <c r="T12" s="2">
        <v>200</v>
      </c>
      <c r="U12" s="2">
        <v>199.827</v>
      </c>
      <c r="V12" s="2">
        <v>4.3999999999999997E-2</v>
      </c>
      <c r="W12" s="6">
        <f t="shared" si="3"/>
        <v>-0.17300000000000182</v>
      </c>
      <c r="X12" s="36">
        <f t="shared" si="9"/>
        <v>-8.650000000000091E-4</v>
      </c>
      <c r="Y12" s="5" t="s">
        <v>25</v>
      </c>
      <c r="Z12" s="2">
        <v>200</v>
      </c>
      <c r="AA12" s="2">
        <v>199.75</v>
      </c>
      <c r="AB12" s="2">
        <v>0.10199999999999999</v>
      </c>
      <c r="AC12" s="6">
        <f t="shared" si="4"/>
        <v>-0.25</v>
      </c>
      <c r="AD12" s="36">
        <f t="shared" si="10"/>
        <v>-1.25E-3</v>
      </c>
      <c r="AE12" s="5" t="s">
        <v>25</v>
      </c>
      <c r="AF12" s="2">
        <v>200</v>
      </c>
      <c r="AG12" s="2">
        <v>199.83699999999999</v>
      </c>
      <c r="AH12" s="2">
        <v>7.9000000000000001E-2</v>
      </c>
      <c r="AI12" s="6">
        <f t="shared" si="5"/>
        <v>-0.16300000000001091</v>
      </c>
      <c r="AJ12" s="36">
        <f t="shared" si="11"/>
        <v>-8.1500000000005461E-4</v>
      </c>
      <c r="AK12" s="6"/>
      <c r="AL12" s="6"/>
      <c r="AM12" s="6"/>
    </row>
    <row r="13" spans="1:39" ht="13.2" x14ac:dyDescent="0.25">
      <c r="A13" s="5" t="s">
        <v>26</v>
      </c>
      <c r="B13" s="2">
        <v>10</v>
      </c>
      <c r="C13" s="2">
        <v>9.98</v>
      </c>
      <c r="D13" s="2">
        <v>6.6000000000000003E-2</v>
      </c>
      <c r="E13" s="6">
        <f t="shared" si="0"/>
        <v>-1.9999999999999574E-2</v>
      </c>
      <c r="F13" s="36">
        <f t="shared" si="6"/>
        <v>-1.9999999999999575E-3</v>
      </c>
      <c r="G13" s="5" t="s">
        <v>26</v>
      </c>
      <c r="H13" s="2">
        <v>10</v>
      </c>
      <c r="I13" s="2">
        <v>9.8040000000000003</v>
      </c>
      <c r="J13" s="2">
        <v>6.6000000000000003E-2</v>
      </c>
      <c r="K13" s="6">
        <f t="shared" si="1"/>
        <v>-0.19599999999999973</v>
      </c>
      <c r="L13" s="36">
        <f t="shared" si="7"/>
        <v>-1.9599999999999972E-2</v>
      </c>
      <c r="M13" s="5" t="s">
        <v>26</v>
      </c>
      <c r="N13" s="2">
        <v>10</v>
      </c>
      <c r="O13" s="2">
        <v>9.798</v>
      </c>
      <c r="P13" s="2">
        <v>3.7999999999999999E-2</v>
      </c>
      <c r="Q13" s="6">
        <f t="shared" si="2"/>
        <v>-0.20199999999999996</v>
      </c>
      <c r="R13" s="36">
        <f t="shared" si="8"/>
        <v>-2.0199999999999996E-2</v>
      </c>
      <c r="S13" s="5" t="s">
        <v>26</v>
      </c>
      <c r="T13" s="2">
        <v>10</v>
      </c>
      <c r="U13" s="2">
        <v>9.8510000000000009</v>
      </c>
      <c r="V13" s="2">
        <v>6.6000000000000003E-2</v>
      </c>
      <c r="W13" s="6">
        <f t="shared" si="3"/>
        <v>-0.14899999999999913</v>
      </c>
      <c r="X13" s="36">
        <f t="shared" si="9"/>
        <v>-1.4899999999999913E-2</v>
      </c>
      <c r="Y13" s="5" t="s">
        <v>26</v>
      </c>
      <c r="Z13" s="2">
        <v>10</v>
      </c>
      <c r="AA13" s="2">
        <v>9.6440000000000001</v>
      </c>
      <c r="AB13" s="2">
        <v>4.3999999999999997E-2</v>
      </c>
      <c r="AC13" s="6">
        <f t="shared" si="4"/>
        <v>-0.35599999999999987</v>
      </c>
      <c r="AD13" s="36">
        <f t="shared" si="10"/>
        <v>-3.5599999999999986E-2</v>
      </c>
      <c r="AE13" s="5" t="s">
        <v>26</v>
      </c>
      <c r="AF13" s="2">
        <v>10</v>
      </c>
      <c r="AG13" s="2">
        <v>9.8179999999999996</v>
      </c>
      <c r="AH13" s="2">
        <v>7.1999999999999995E-2</v>
      </c>
      <c r="AI13" s="6">
        <f t="shared" si="5"/>
        <v>-0.18200000000000038</v>
      </c>
      <c r="AJ13" s="36">
        <f t="shared" si="11"/>
        <v>-1.8200000000000039E-2</v>
      </c>
      <c r="AK13" s="6"/>
      <c r="AL13" s="6"/>
      <c r="AM13" s="6"/>
    </row>
    <row r="14" spans="1:39" ht="13.2" x14ac:dyDescent="0.25">
      <c r="A14" s="5" t="s">
        <v>27</v>
      </c>
      <c r="B14" s="2">
        <v>40</v>
      </c>
      <c r="C14" s="2">
        <v>39.728000000000002</v>
      </c>
      <c r="D14" s="2">
        <v>7.9000000000000001E-2</v>
      </c>
      <c r="E14" s="6">
        <f t="shared" si="0"/>
        <v>-0.27199999999999847</v>
      </c>
      <c r="F14" s="36">
        <f t="shared" si="6"/>
        <v>-6.7999999999999615E-3</v>
      </c>
      <c r="G14" s="5" t="s">
        <v>27</v>
      </c>
      <c r="H14" s="2">
        <v>40</v>
      </c>
      <c r="I14" s="2">
        <v>39.476999999999997</v>
      </c>
      <c r="J14" s="2">
        <v>5.6000000000000001E-2</v>
      </c>
      <c r="K14" s="6">
        <f t="shared" si="1"/>
        <v>-0.52300000000000324</v>
      </c>
      <c r="L14" s="36">
        <f t="shared" si="7"/>
        <v>-1.3075000000000081E-2</v>
      </c>
      <c r="M14" s="5" t="s">
        <v>27</v>
      </c>
      <c r="N14" s="2">
        <v>40</v>
      </c>
      <c r="O14" s="2">
        <v>39.619999999999997</v>
      </c>
      <c r="P14" s="2">
        <v>2.3E-2</v>
      </c>
      <c r="Q14" s="6">
        <f t="shared" si="2"/>
        <v>-0.38000000000000256</v>
      </c>
      <c r="R14" s="36">
        <f t="shared" si="8"/>
        <v>-9.5000000000000639E-3</v>
      </c>
      <c r="S14" s="5" t="s">
        <v>27</v>
      </c>
      <c r="T14" s="2">
        <v>40</v>
      </c>
      <c r="U14" s="2">
        <v>39.526000000000003</v>
      </c>
      <c r="V14" s="2">
        <v>9.7000000000000003E-2</v>
      </c>
      <c r="W14" s="6">
        <f t="shared" si="3"/>
        <v>-0.47399999999999665</v>
      </c>
      <c r="X14" s="36">
        <f t="shared" si="9"/>
        <v>-1.1849999999999916E-2</v>
      </c>
      <c r="Y14" s="5" t="s">
        <v>27</v>
      </c>
      <c r="Z14" s="2">
        <v>40</v>
      </c>
      <c r="AA14" s="2">
        <v>39.542000000000002</v>
      </c>
      <c r="AB14" s="2">
        <v>0.124</v>
      </c>
      <c r="AC14" s="6">
        <f t="shared" si="4"/>
        <v>-0.45799999999999841</v>
      </c>
      <c r="AD14" s="36">
        <f t="shared" si="10"/>
        <v>-1.144999999999996E-2</v>
      </c>
      <c r="AE14" s="5" t="s">
        <v>27</v>
      </c>
      <c r="AF14" s="2">
        <v>40</v>
      </c>
      <c r="AG14" s="2">
        <v>39.512</v>
      </c>
      <c r="AH14" s="2">
        <v>2.4E-2</v>
      </c>
      <c r="AI14" s="6">
        <f t="shared" si="5"/>
        <v>-0.48799999999999955</v>
      </c>
      <c r="AJ14" s="36">
        <f t="shared" si="11"/>
        <v>-1.2199999999999989E-2</v>
      </c>
      <c r="AK14" s="6"/>
      <c r="AL14" s="6"/>
      <c r="AM14" s="6"/>
    </row>
    <row r="15" spans="1:39" ht="13.2" x14ac:dyDescent="0.25">
      <c r="A15" s="5" t="s">
        <v>28</v>
      </c>
      <c r="B15" s="2">
        <v>80</v>
      </c>
      <c r="C15" s="2">
        <v>79.42</v>
      </c>
      <c r="D15" s="2">
        <v>3.4000000000000002E-2</v>
      </c>
      <c r="E15" s="6">
        <f t="shared" si="0"/>
        <v>-0.57999999999999829</v>
      </c>
      <c r="F15" s="36">
        <f t="shared" si="6"/>
        <v>-7.2499999999999787E-3</v>
      </c>
      <c r="G15" s="5" t="s">
        <v>28</v>
      </c>
      <c r="H15" s="2">
        <v>80</v>
      </c>
      <c r="I15" s="2">
        <v>79.290999999999997</v>
      </c>
      <c r="J15" s="2">
        <v>4.4999999999999998E-2</v>
      </c>
      <c r="K15" s="6">
        <f t="shared" si="1"/>
        <v>-0.70900000000000318</v>
      </c>
      <c r="L15" s="36">
        <f t="shared" si="7"/>
        <v>-8.8625000000000405E-3</v>
      </c>
      <c r="M15" s="5" t="s">
        <v>28</v>
      </c>
      <c r="N15" s="2">
        <v>80</v>
      </c>
      <c r="O15" s="2">
        <v>79.450999999999993</v>
      </c>
      <c r="P15" s="2">
        <v>4.3999999999999997E-2</v>
      </c>
      <c r="Q15" s="6">
        <f t="shared" si="2"/>
        <v>-0.54900000000000659</v>
      </c>
      <c r="R15" s="36">
        <f t="shared" si="8"/>
        <v>-6.8625000000000821E-3</v>
      </c>
      <c r="S15" s="5" t="s">
        <v>28</v>
      </c>
      <c r="T15" s="2">
        <v>80</v>
      </c>
      <c r="U15" s="2">
        <v>79.299000000000007</v>
      </c>
      <c r="V15" s="2">
        <v>6.5000000000000002E-2</v>
      </c>
      <c r="W15" s="6">
        <f t="shared" si="3"/>
        <v>-0.70099999999999341</v>
      </c>
      <c r="X15" s="36">
        <f t="shared" si="9"/>
        <v>-8.7624999999999179E-3</v>
      </c>
      <c r="Y15" s="5" t="s">
        <v>28</v>
      </c>
      <c r="Z15" s="2">
        <v>80</v>
      </c>
      <c r="AA15" s="7">
        <v>79.430999999999997</v>
      </c>
      <c r="AB15" s="7">
        <v>0.154</v>
      </c>
      <c r="AC15" s="6">
        <f t="shared" si="4"/>
        <v>-0.56900000000000261</v>
      </c>
      <c r="AD15" s="36">
        <f t="shared" si="10"/>
        <v>-7.1125000000000329E-3</v>
      </c>
      <c r="AE15" s="5" t="s">
        <v>28</v>
      </c>
      <c r="AF15" s="2">
        <v>80</v>
      </c>
      <c r="AG15" s="2">
        <v>79.334000000000003</v>
      </c>
      <c r="AH15" s="2">
        <v>5.3999999999999999E-2</v>
      </c>
      <c r="AI15" s="6">
        <f t="shared" si="5"/>
        <v>-0.66599999999999682</v>
      </c>
      <c r="AJ15" s="36">
        <f t="shared" si="11"/>
        <v>-8.3249999999999609E-3</v>
      </c>
      <c r="AK15" s="6"/>
      <c r="AL15" s="6"/>
      <c r="AM15" s="6"/>
    </row>
    <row r="16" spans="1:39" ht="13.2" x14ac:dyDescent="0.25">
      <c r="A16" s="5" t="s">
        <v>29</v>
      </c>
      <c r="B16" s="2">
        <v>160</v>
      </c>
      <c r="C16" s="2">
        <v>159.55799999999999</v>
      </c>
      <c r="D16" s="2">
        <v>8.4000000000000005E-2</v>
      </c>
      <c r="E16" s="6">
        <f t="shared" si="0"/>
        <v>-0.44200000000000728</v>
      </c>
      <c r="F16" s="36">
        <f t="shared" si="6"/>
        <v>-2.7625000000000453E-3</v>
      </c>
      <c r="G16" s="5" t="s">
        <v>29</v>
      </c>
      <c r="H16" s="2">
        <v>160</v>
      </c>
      <c r="I16" s="2">
        <v>159.31899999999999</v>
      </c>
      <c r="J16" s="2">
        <v>5.8000000000000003E-2</v>
      </c>
      <c r="K16" s="6">
        <f t="shared" si="1"/>
        <v>-0.6810000000000116</v>
      </c>
      <c r="L16" s="36">
        <f t="shared" si="7"/>
        <v>-4.2562500000000725E-3</v>
      </c>
      <c r="M16" s="5" t="s">
        <v>29</v>
      </c>
      <c r="N16" s="2">
        <v>160</v>
      </c>
      <c r="O16" s="2">
        <v>159.114</v>
      </c>
      <c r="P16" s="2">
        <v>0.157</v>
      </c>
      <c r="Q16" s="6">
        <f t="shared" si="2"/>
        <v>-0.88599999999999568</v>
      </c>
      <c r="R16" s="36">
        <f t="shared" si="8"/>
        <v>-5.537499999999973E-3</v>
      </c>
      <c r="S16" s="5" t="s">
        <v>29</v>
      </c>
      <c r="T16" s="2">
        <v>160</v>
      </c>
      <c r="U16" s="2">
        <v>159.33500000000001</v>
      </c>
      <c r="V16" s="2">
        <v>7.3999999999999996E-2</v>
      </c>
      <c r="W16" s="6">
        <f t="shared" si="3"/>
        <v>-0.66499999999999204</v>
      </c>
      <c r="X16" s="36">
        <f t="shared" si="9"/>
        <v>-4.1562499999999499E-3</v>
      </c>
      <c r="Y16" s="5" t="s">
        <v>29</v>
      </c>
      <c r="Z16" s="2">
        <v>160</v>
      </c>
      <c r="AA16" s="2">
        <v>159.161</v>
      </c>
      <c r="AB16" s="2">
        <v>4.5999999999999999E-2</v>
      </c>
      <c r="AC16" s="6">
        <f t="shared" ref="AC16:AC17" si="12">AA16-Z16</f>
        <v>-0.83899999999999864</v>
      </c>
      <c r="AD16" s="36">
        <f t="shared" si="10"/>
        <v>-5.2437499999999915E-3</v>
      </c>
      <c r="AE16" s="5" t="s">
        <v>29</v>
      </c>
      <c r="AF16" s="2">
        <v>160</v>
      </c>
      <c r="AG16" s="2">
        <v>159.125</v>
      </c>
      <c r="AH16" s="2">
        <v>6.5000000000000002E-2</v>
      </c>
      <c r="AI16" s="6">
        <f t="shared" si="5"/>
        <v>-0.875</v>
      </c>
      <c r="AJ16" s="36">
        <f t="shared" si="11"/>
        <v>-5.4687499999999997E-3</v>
      </c>
      <c r="AK16" s="6"/>
      <c r="AL16" s="6"/>
      <c r="AM16" s="6"/>
    </row>
    <row r="17" spans="1:39" ht="13.2" x14ac:dyDescent="0.25">
      <c r="A17" s="5" t="s">
        <v>30</v>
      </c>
      <c r="B17" s="2">
        <v>220</v>
      </c>
      <c r="C17" s="2">
        <v>219.18600000000001</v>
      </c>
      <c r="D17" s="2">
        <v>7.1999999999999995E-2</v>
      </c>
      <c r="E17" s="6">
        <f t="shared" si="0"/>
        <v>-0.81399999999999295</v>
      </c>
      <c r="F17" s="36">
        <f t="shared" si="6"/>
        <v>-3.6999999999999681E-3</v>
      </c>
      <c r="G17" s="5" t="s">
        <v>30</v>
      </c>
      <c r="H17" s="2">
        <v>220</v>
      </c>
      <c r="I17" s="2">
        <v>218.863</v>
      </c>
      <c r="J17" s="2">
        <v>0.06</v>
      </c>
      <c r="K17" s="6">
        <f t="shared" si="1"/>
        <v>-1.1370000000000005</v>
      </c>
      <c r="L17" s="36">
        <f t="shared" si="7"/>
        <v>-5.16818181818182E-3</v>
      </c>
      <c r="M17" s="5" t="s">
        <v>30</v>
      </c>
      <c r="N17" s="2">
        <v>220</v>
      </c>
      <c r="O17" s="2">
        <v>219.10400000000001</v>
      </c>
      <c r="P17" s="2">
        <v>4.4999999999999998E-2</v>
      </c>
      <c r="Q17" s="6">
        <f t="shared" si="2"/>
        <v>-0.89599999999998658</v>
      </c>
      <c r="R17" s="36">
        <f t="shared" si="8"/>
        <v>-4.0727272727272114E-3</v>
      </c>
      <c r="S17" s="5" t="s">
        <v>30</v>
      </c>
      <c r="T17" s="2">
        <v>220</v>
      </c>
      <c r="U17" s="2">
        <v>218.88200000000001</v>
      </c>
      <c r="V17" s="2">
        <v>0.127</v>
      </c>
      <c r="W17" s="6">
        <f t="shared" si="3"/>
        <v>-1.117999999999995</v>
      </c>
      <c r="X17" s="36">
        <f t="shared" si="9"/>
        <v>-5.0818181818181587E-3</v>
      </c>
      <c r="Y17" s="5" t="s">
        <v>30</v>
      </c>
      <c r="Z17" s="2">
        <v>220</v>
      </c>
      <c r="AA17" s="2">
        <v>218.80099999999999</v>
      </c>
      <c r="AB17" s="2">
        <v>0.1</v>
      </c>
      <c r="AC17" s="6">
        <f t="shared" si="12"/>
        <v>-1.1990000000000123</v>
      </c>
      <c r="AD17" s="36">
        <f t="shared" si="10"/>
        <v>-5.4500000000000555E-3</v>
      </c>
      <c r="AE17" s="5" t="s">
        <v>30</v>
      </c>
      <c r="AF17" s="2">
        <v>220</v>
      </c>
      <c r="AG17" s="2">
        <v>218.80699999999999</v>
      </c>
      <c r="AH17" s="2">
        <v>9.9000000000000005E-2</v>
      </c>
      <c r="AI17" s="6">
        <f t="shared" si="5"/>
        <v>-1.1930000000000121</v>
      </c>
      <c r="AJ17" s="36">
        <f t="shared" si="11"/>
        <v>-5.4227272727273273E-3</v>
      </c>
      <c r="AK17" s="6"/>
      <c r="AL17" s="6"/>
      <c r="AM17" s="6"/>
    </row>
    <row r="18" spans="1:39" ht="15.75" customHeight="1" x14ac:dyDescent="0.25">
      <c r="F18" s="36"/>
      <c r="L18" s="36"/>
      <c r="R18" s="36"/>
      <c r="X18" s="36"/>
      <c r="AD18" s="36"/>
      <c r="AJ18" s="36"/>
    </row>
    <row r="19" spans="1:39" ht="13.2" x14ac:dyDescent="0.25">
      <c r="A19" s="1" t="s">
        <v>31</v>
      </c>
      <c r="B19" s="2" t="s">
        <v>7</v>
      </c>
      <c r="C19" s="2" t="s">
        <v>8</v>
      </c>
      <c r="D19" s="2" t="s">
        <v>9</v>
      </c>
      <c r="E19" s="2" t="s">
        <v>10</v>
      </c>
      <c r="F19" s="2" t="s">
        <v>136</v>
      </c>
      <c r="G19" s="1" t="s">
        <v>32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136</v>
      </c>
      <c r="M19" s="1" t="s">
        <v>33</v>
      </c>
      <c r="N19" s="2" t="s">
        <v>7</v>
      </c>
      <c r="O19" s="2" t="s">
        <v>8</v>
      </c>
      <c r="P19" s="2" t="s">
        <v>9</v>
      </c>
      <c r="Q19" s="2" t="s">
        <v>10</v>
      </c>
      <c r="R19" s="2" t="s">
        <v>136</v>
      </c>
      <c r="S19" s="1" t="s">
        <v>34</v>
      </c>
      <c r="T19" s="2" t="s">
        <v>7</v>
      </c>
      <c r="U19" s="2" t="s">
        <v>8</v>
      </c>
      <c r="V19" s="2" t="s">
        <v>9</v>
      </c>
      <c r="W19" s="2" t="s">
        <v>10</v>
      </c>
      <c r="X19" s="2" t="s">
        <v>136</v>
      </c>
      <c r="Y19" s="1" t="s">
        <v>35</v>
      </c>
      <c r="Z19" s="2" t="s">
        <v>7</v>
      </c>
      <c r="AA19" s="2" t="s">
        <v>8</v>
      </c>
      <c r="AB19" s="2" t="s">
        <v>9</v>
      </c>
      <c r="AC19" s="2" t="s">
        <v>10</v>
      </c>
      <c r="AD19" s="2" t="s">
        <v>136</v>
      </c>
      <c r="AE19" s="1" t="s">
        <v>36</v>
      </c>
      <c r="AF19" s="2" t="s">
        <v>7</v>
      </c>
      <c r="AG19" s="2" t="s">
        <v>8</v>
      </c>
      <c r="AH19" s="2" t="s">
        <v>9</v>
      </c>
      <c r="AI19" s="2" t="s">
        <v>10</v>
      </c>
      <c r="AJ19" s="2" t="s">
        <v>136</v>
      </c>
    </row>
    <row r="20" spans="1:39" ht="13.2" x14ac:dyDescent="0.25">
      <c r="A20" s="5" t="s">
        <v>16</v>
      </c>
      <c r="B20" s="2">
        <v>10</v>
      </c>
      <c r="C20" s="2">
        <v>10.009</v>
      </c>
      <c r="D20" s="2">
        <v>5.2999999999999999E-2</v>
      </c>
      <c r="E20" s="6">
        <f t="shared" ref="E20:E34" si="13">C20-B20</f>
        <v>9.0000000000003411E-3</v>
      </c>
      <c r="F20" s="36">
        <f t="shared" si="6"/>
        <v>9.0000000000003413E-4</v>
      </c>
      <c r="G20" s="5" t="s">
        <v>16</v>
      </c>
      <c r="H20" s="2">
        <v>10</v>
      </c>
      <c r="I20" s="2">
        <v>10.045999999999999</v>
      </c>
      <c r="J20" s="2">
        <v>4.2999999999999997E-2</v>
      </c>
      <c r="K20" s="6">
        <f t="shared" ref="K20:K24" si="14">I20-H20</f>
        <v>4.5999999999999375E-2</v>
      </c>
      <c r="L20" s="36">
        <f t="shared" si="7"/>
        <v>4.5999999999999375E-3</v>
      </c>
      <c r="M20" s="5" t="s">
        <v>16</v>
      </c>
      <c r="N20" s="2">
        <v>10</v>
      </c>
      <c r="O20" s="2">
        <v>9.9990000000000006</v>
      </c>
      <c r="P20" s="2">
        <v>6.3E-2</v>
      </c>
      <c r="Q20" s="6">
        <f t="shared" ref="Q20:Q34" si="15">O20-N20</f>
        <v>-9.9999999999944578E-4</v>
      </c>
      <c r="R20" s="36">
        <f t="shared" si="8"/>
        <v>-9.9999999999944575E-5</v>
      </c>
      <c r="S20" s="5" t="s">
        <v>16</v>
      </c>
      <c r="T20" s="2">
        <v>10</v>
      </c>
      <c r="U20" s="2">
        <v>10.050000000000001</v>
      </c>
      <c r="V20" s="2">
        <v>1.9E-2</v>
      </c>
      <c r="W20" s="6">
        <f t="shared" ref="W20:W34" si="16">U20-T20</f>
        <v>5.0000000000000711E-2</v>
      </c>
      <c r="X20" s="36">
        <f t="shared" si="9"/>
        <v>5.0000000000000712E-3</v>
      </c>
      <c r="Y20" s="5" t="s">
        <v>16</v>
      </c>
      <c r="Z20" s="2">
        <v>10</v>
      </c>
      <c r="AA20" s="2">
        <v>10.067</v>
      </c>
      <c r="AB20" s="2">
        <v>0.01</v>
      </c>
      <c r="AC20" s="6">
        <f t="shared" ref="AC20:AC32" si="17">AA20-Z20</f>
        <v>6.7000000000000171E-2</v>
      </c>
      <c r="AD20" s="36">
        <f t="shared" si="10"/>
        <v>6.7000000000000167E-3</v>
      </c>
      <c r="AE20" s="5" t="s">
        <v>16</v>
      </c>
      <c r="AF20" s="2">
        <v>10</v>
      </c>
      <c r="AG20" s="2">
        <v>10.032</v>
      </c>
      <c r="AH20" s="2">
        <v>3.3000000000000002E-2</v>
      </c>
      <c r="AI20" s="6">
        <f t="shared" ref="AI20:AI34" si="18">AG20-AF20</f>
        <v>3.2000000000000028E-2</v>
      </c>
      <c r="AJ20" s="36">
        <f t="shared" si="11"/>
        <v>3.2000000000000028E-3</v>
      </c>
    </row>
    <row r="21" spans="1:39" ht="13.2" x14ac:dyDescent="0.25">
      <c r="A21" s="5" t="s">
        <v>17</v>
      </c>
      <c r="B21" s="2">
        <v>47</v>
      </c>
      <c r="C21" s="2">
        <v>46.997</v>
      </c>
      <c r="D21" s="2">
        <v>2.5999999999999999E-2</v>
      </c>
      <c r="E21" s="6">
        <f t="shared" si="13"/>
        <v>-3.0000000000001137E-3</v>
      </c>
      <c r="F21" s="36">
        <f t="shared" si="6"/>
        <v>-6.3829787234044976E-5</v>
      </c>
      <c r="G21" s="5" t="s">
        <v>17</v>
      </c>
      <c r="H21" s="2">
        <v>47</v>
      </c>
      <c r="I21" s="2">
        <v>46.984999999999999</v>
      </c>
      <c r="J21" s="2">
        <v>6.4000000000000001E-2</v>
      </c>
      <c r="K21" s="6">
        <f t="shared" si="14"/>
        <v>-1.5000000000000568E-2</v>
      </c>
      <c r="L21" s="36">
        <f t="shared" si="7"/>
        <v>-3.1914893617022484E-4</v>
      </c>
      <c r="M21" s="5" t="s">
        <v>17</v>
      </c>
      <c r="N21" s="2">
        <v>47</v>
      </c>
      <c r="O21" s="2">
        <v>46.939</v>
      </c>
      <c r="P21" s="2">
        <v>8.5999999999999993E-2</v>
      </c>
      <c r="Q21" s="6">
        <f t="shared" si="15"/>
        <v>-6.0999999999999943E-2</v>
      </c>
      <c r="R21" s="36">
        <f t="shared" si="8"/>
        <v>-1.2978723404255307E-3</v>
      </c>
      <c r="S21" s="5" t="s">
        <v>17</v>
      </c>
      <c r="T21" s="2">
        <v>47</v>
      </c>
      <c r="U21" s="2">
        <v>46.936</v>
      </c>
      <c r="V21" s="2">
        <v>4.4999999999999998E-2</v>
      </c>
      <c r="W21" s="6">
        <f t="shared" si="16"/>
        <v>-6.4000000000000057E-2</v>
      </c>
      <c r="X21" s="36">
        <f t="shared" si="9"/>
        <v>-1.3617021276595756E-3</v>
      </c>
      <c r="Y21" s="5" t="s">
        <v>17</v>
      </c>
      <c r="Z21" s="2">
        <v>47</v>
      </c>
      <c r="AA21" s="2">
        <v>46.953000000000003</v>
      </c>
      <c r="AB21" s="2">
        <v>3.7999999999999999E-2</v>
      </c>
      <c r="AC21" s="6">
        <f t="shared" si="17"/>
        <v>-4.6999999999997044E-2</v>
      </c>
      <c r="AD21" s="36">
        <f t="shared" si="10"/>
        <v>-9.9999999999993714E-4</v>
      </c>
      <c r="AE21" s="5" t="s">
        <v>17</v>
      </c>
      <c r="AF21" s="2">
        <v>47</v>
      </c>
      <c r="AG21" s="2">
        <v>46.939</v>
      </c>
      <c r="AH21" s="2">
        <v>0.04</v>
      </c>
      <c r="AI21" s="6">
        <f t="shared" si="18"/>
        <v>-6.0999999999999943E-2</v>
      </c>
      <c r="AJ21" s="36">
        <f t="shared" si="11"/>
        <v>-1.2978723404255307E-3</v>
      </c>
    </row>
    <row r="22" spans="1:39" ht="13.2" x14ac:dyDescent="0.25">
      <c r="A22" s="5" t="s">
        <v>18</v>
      </c>
      <c r="B22" s="2">
        <v>94</v>
      </c>
      <c r="C22" s="2">
        <v>93.902000000000001</v>
      </c>
      <c r="D22" s="2">
        <v>0.03</v>
      </c>
      <c r="E22" s="6">
        <f t="shared" si="13"/>
        <v>-9.7999999999998977E-2</v>
      </c>
      <c r="F22" s="36">
        <f t="shared" si="6"/>
        <v>-1.0425531914893507E-3</v>
      </c>
      <c r="G22" s="5" t="s">
        <v>18</v>
      </c>
      <c r="H22" s="2">
        <v>94</v>
      </c>
      <c r="I22" s="2">
        <v>93.894999999999996</v>
      </c>
      <c r="J22" s="2">
        <v>4.2999999999999997E-2</v>
      </c>
      <c r="K22" s="6">
        <f t="shared" si="14"/>
        <v>-0.10500000000000398</v>
      </c>
      <c r="L22" s="36">
        <f t="shared" si="7"/>
        <v>-1.117021276595787E-3</v>
      </c>
      <c r="M22" s="5" t="s">
        <v>18</v>
      </c>
      <c r="N22" s="2">
        <v>94</v>
      </c>
      <c r="O22" s="2">
        <v>93.944000000000003</v>
      </c>
      <c r="P22" s="2">
        <v>4.4999999999999998E-2</v>
      </c>
      <c r="Q22" s="6">
        <f t="shared" si="15"/>
        <v>-5.5999999999997385E-2</v>
      </c>
      <c r="R22" s="36">
        <f t="shared" si="8"/>
        <v>-5.9574468085103597E-4</v>
      </c>
      <c r="S22" s="5" t="s">
        <v>18</v>
      </c>
      <c r="T22" s="2">
        <v>94</v>
      </c>
      <c r="U22" s="2">
        <v>93.927000000000007</v>
      </c>
      <c r="V22" s="2">
        <v>3.5999999999999997E-2</v>
      </c>
      <c r="W22" s="6">
        <f t="shared" si="16"/>
        <v>-7.2999999999993292E-2</v>
      </c>
      <c r="X22" s="36">
        <f t="shared" si="9"/>
        <v>-7.7659574468077976E-4</v>
      </c>
      <c r="Y22" s="5" t="s">
        <v>18</v>
      </c>
      <c r="Z22" s="2">
        <v>94</v>
      </c>
      <c r="AA22" s="2">
        <v>93.908000000000001</v>
      </c>
      <c r="AB22" s="2">
        <v>2.8000000000000001E-2</v>
      </c>
      <c r="AC22" s="6">
        <f t="shared" si="17"/>
        <v>-9.1999999999998749E-2</v>
      </c>
      <c r="AD22" s="36">
        <f t="shared" si="10"/>
        <v>-9.787234042553058E-4</v>
      </c>
      <c r="AE22" s="5" t="s">
        <v>18</v>
      </c>
      <c r="AF22" s="2">
        <v>94</v>
      </c>
      <c r="AG22" s="2">
        <v>93.864000000000004</v>
      </c>
      <c r="AH22" s="2">
        <v>0.02</v>
      </c>
      <c r="AI22" s="6">
        <f t="shared" si="18"/>
        <v>-0.13599999999999568</v>
      </c>
      <c r="AJ22" s="36">
        <f t="shared" si="11"/>
        <v>-1.4468085106382519E-3</v>
      </c>
    </row>
    <row r="23" spans="1:39" ht="13.2" x14ac:dyDescent="0.25">
      <c r="A23" s="5" t="s">
        <v>19</v>
      </c>
      <c r="B23" s="2">
        <v>141</v>
      </c>
      <c r="C23" s="2">
        <v>140.84899999999999</v>
      </c>
      <c r="D23" s="2">
        <v>7.0000000000000007E-2</v>
      </c>
      <c r="E23" s="6">
        <f t="shared" si="13"/>
        <v>-0.15100000000001046</v>
      </c>
      <c r="F23" s="36">
        <f t="shared" si="6"/>
        <v>-1.070921985815677E-3</v>
      </c>
      <c r="G23" s="5" t="s">
        <v>19</v>
      </c>
      <c r="H23" s="2">
        <v>141</v>
      </c>
      <c r="I23" s="2">
        <v>140.83600000000001</v>
      </c>
      <c r="J23" s="2">
        <v>0.03</v>
      </c>
      <c r="K23" s="6">
        <f t="shared" si="14"/>
        <v>-0.16399999999998727</v>
      </c>
      <c r="L23" s="36">
        <f t="shared" si="7"/>
        <v>-1.1631205673757962E-3</v>
      </c>
      <c r="M23" s="5" t="s">
        <v>19</v>
      </c>
      <c r="N23" s="2">
        <v>141</v>
      </c>
      <c r="O23" s="2">
        <v>140.864</v>
      </c>
      <c r="P23" s="2">
        <v>4.7E-2</v>
      </c>
      <c r="Q23" s="6">
        <f t="shared" si="15"/>
        <v>-0.13599999999999568</v>
      </c>
      <c r="R23" s="36">
        <f t="shared" si="8"/>
        <v>-9.6453900709216793E-4</v>
      </c>
      <c r="S23" s="5" t="s">
        <v>19</v>
      </c>
      <c r="T23" s="2">
        <v>141</v>
      </c>
      <c r="U23" s="2">
        <v>140.809</v>
      </c>
      <c r="V23" s="2">
        <v>0.06</v>
      </c>
      <c r="W23" s="6">
        <f t="shared" si="16"/>
        <v>-0.1910000000000025</v>
      </c>
      <c r="X23" s="36">
        <f t="shared" si="9"/>
        <v>-1.3546099290780318E-3</v>
      </c>
      <c r="Y23" s="5" t="s">
        <v>19</v>
      </c>
      <c r="Z23" s="2">
        <v>141</v>
      </c>
      <c r="AA23" s="2">
        <v>140.82499999999999</v>
      </c>
      <c r="AB23" s="2">
        <v>2.7E-2</v>
      </c>
      <c r="AC23" s="6">
        <f t="shared" si="17"/>
        <v>-0.17500000000001137</v>
      </c>
      <c r="AD23" s="36">
        <f t="shared" si="10"/>
        <v>-1.2411347517731304E-3</v>
      </c>
      <c r="AE23" s="5" t="s">
        <v>19</v>
      </c>
      <c r="AF23" s="2">
        <v>141</v>
      </c>
      <c r="AG23" s="2">
        <v>140.77799999999999</v>
      </c>
      <c r="AH23" s="2">
        <v>8.2000000000000003E-2</v>
      </c>
      <c r="AI23" s="6">
        <f t="shared" si="18"/>
        <v>-0.22200000000000841</v>
      </c>
      <c r="AJ23" s="36">
        <f t="shared" si="11"/>
        <v>-1.5744680851064426E-3</v>
      </c>
    </row>
    <row r="24" spans="1:39" ht="13.2" x14ac:dyDescent="0.25">
      <c r="A24" s="5" t="s">
        <v>20</v>
      </c>
      <c r="B24" s="2">
        <v>188</v>
      </c>
      <c r="C24" s="2">
        <v>187.71700000000001</v>
      </c>
      <c r="D24" s="2">
        <v>4.9000000000000002E-2</v>
      </c>
      <c r="E24" s="6">
        <f t="shared" si="13"/>
        <v>-0.28299999999998704</v>
      </c>
      <c r="F24" s="36">
        <f t="shared" si="6"/>
        <v>-1.5053191489361013E-3</v>
      </c>
      <c r="G24" s="5" t="s">
        <v>20</v>
      </c>
      <c r="H24" s="2">
        <v>188</v>
      </c>
      <c r="I24" s="2">
        <v>187.83500000000001</v>
      </c>
      <c r="J24" s="2">
        <v>0.08</v>
      </c>
      <c r="K24" s="6">
        <f t="shared" si="14"/>
        <v>-0.16499999999999204</v>
      </c>
      <c r="L24" s="36">
        <f t="shared" si="7"/>
        <v>-8.7765957446804272E-4</v>
      </c>
      <c r="M24" s="5" t="s">
        <v>20</v>
      </c>
      <c r="N24" s="2">
        <v>188</v>
      </c>
      <c r="O24" s="2">
        <v>187.75899999999999</v>
      </c>
      <c r="P24" s="2">
        <v>4.4999999999999998E-2</v>
      </c>
      <c r="Q24" s="6">
        <f t="shared" si="15"/>
        <v>-0.24100000000001387</v>
      </c>
      <c r="R24" s="36">
        <f t="shared" si="8"/>
        <v>-1.2819148936170951E-3</v>
      </c>
      <c r="S24" s="5" t="s">
        <v>20</v>
      </c>
      <c r="T24" s="2">
        <v>188</v>
      </c>
      <c r="U24" s="2">
        <v>187.72399999999999</v>
      </c>
      <c r="V24" s="2">
        <v>0.03</v>
      </c>
      <c r="W24" s="6">
        <f t="shared" si="16"/>
        <v>-0.27600000000001046</v>
      </c>
      <c r="X24" s="36">
        <f t="shared" si="9"/>
        <v>-1.4680851063830344E-3</v>
      </c>
      <c r="Y24" s="5" t="s">
        <v>20</v>
      </c>
      <c r="Z24" s="2">
        <v>188</v>
      </c>
      <c r="AA24" s="2">
        <v>187.702</v>
      </c>
      <c r="AB24" s="2">
        <v>0.02</v>
      </c>
      <c r="AC24" s="6">
        <f t="shared" si="17"/>
        <v>-0.29800000000000182</v>
      </c>
      <c r="AD24" s="36">
        <f t="shared" si="10"/>
        <v>-1.5851063829787331E-3</v>
      </c>
      <c r="AE24" s="5" t="s">
        <v>20</v>
      </c>
      <c r="AF24" s="2">
        <v>188</v>
      </c>
      <c r="AG24" s="2">
        <v>187.72</v>
      </c>
      <c r="AH24" s="2">
        <v>4.3999999999999997E-2</v>
      </c>
      <c r="AI24" s="6">
        <f t="shared" si="18"/>
        <v>-0.28000000000000114</v>
      </c>
      <c r="AJ24" s="36">
        <f t="shared" si="11"/>
        <v>-1.4893617021276657E-3</v>
      </c>
    </row>
    <row r="25" spans="1:39" ht="13.2" x14ac:dyDescent="0.25">
      <c r="A25" s="5" t="s">
        <v>21</v>
      </c>
      <c r="B25" s="2">
        <v>10</v>
      </c>
      <c r="C25" s="2">
        <v>10.087</v>
      </c>
      <c r="D25" s="2">
        <v>3.1E-2</v>
      </c>
      <c r="E25" s="6">
        <f t="shared" si="13"/>
        <v>8.6999999999999744E-2</v>
      </c>
      <c r="F25" s="36">
        <f t="shared" si="6"/>
        <v>8.6999999999999751E-3</v>
      </c>
      <c r="G25" s="5" t="s">
        <v>21</v>
      </c>
      <c r="H25" s="2">
        <v>10</v>
      </c>
      <c r="I25" s="7">
        <v>10.085000000000001</v>
      </c>
      <c r="J25" s="7">
        <v>7.1999999999999995E-2</v>
      </c>
      <c r="K25" s="6">
        <f>I20-H25</f>
        <v>4.5999999999999375E-2</v>
      </c>
      <c r="L25" s="36">
        <f t="shared" si="7"/>
        <v>4.5999999999999375E-3</v>
      </c>
      <c r="M25" s="5" t="s">
        <v>21</v>
      </c>
      <c r="N25" s="2">
        <v>10</v>
      </c>
      <c r="O25" s="2">
        <v>10.071</v>
      </c>
      <c r="P25" s="2">
        <v>5.6000000000000001E-2</v>
      </c>
      <c r="Q25" s="6">
        <f t="shared" si="15"/>
        <v>7.099999999999973E-2</v>
      </c>
      <c r="R25" s="36">
        <f t="shared" si="8"/>
        <v>7.0999999999999727E-3</v>
      </c>
      <c r="S25" s="5" t="s">
        <v>21</v>
      </c>
      <c r="T25" s="2">
        <v>10</v>
      </c>
      <c r="U25" s="2">
        <v>10.077</v>
      </c>
      <c r="V25" s="2">
        <v>5.8999999999999997E-2</v>
      </c>
      <c r="W25" s="6">
        <f t="shared" si="16"/>
        <v>7.6999999999999957E-2</v>
      </c>
      <c r="X25" s="36">
        <f t="shared" si="9"/>
        <v>7.6999999999999959E-3</v>
      </c>
      <c r="Y25" s="5" t="s">
        <v>21</v>
      </c>
      <c r="Z25" s="2">
        <v>10</v>
      </c>
      <c r="AA25" s="2">
        <v>10.081</v>
      </c>
      <c r="AB25" s="2">
        <v>4.2000000000000003E-2</v>
      </c>
      <c r="AC25" s="6">
        <f t="shared" si="17"/>
        <v>8.0999999999999517E-2</v>
      </c>
      <c r="AD25" s="36">
        <f t="shared" si="10"/>
        <v>8.099999999999951E-3</v>
      </c>
      <c r="AE25" s="5" t="s">
        <v>21</v>
      </c>
      <c r="AF25" s="2">
        <v>10</v>
      </c>
      <c r="AG25" s="2">
        <v>10.055999999999999</v>
      </c>
      <c r="AH25" s="2">
        <v>3.1E-2</v>
      </c>
      <c r="AI25" s="6">
        <f t="shared" si="18"/>
        <v>5.5999999999999162E-2</v>
      </c>
      <c r="AJ25" s="36">
        <f t="shared" si="11"/>
        <v>5.5999999999999158E-3</v>
      </c>
    </row>
    <row r="26" spans="1:39" ht="13.2" x14ac:dyDescent="0.25">
      <c r="A26" s="5" t="s">
        <v>22</v>
      </c>
      <c r="B26" s="2">
        <v>50</v>
      </c>
      <c r="C26" s="2">
        <v>50.045000000000002</v>
      </c>
      <c r="D26" s="2">
        <v>2.4E-2</v>
      </c>
      <c r="E26" s="6">
        <f t="shared" si="13"/>
        <v>4.5000000000001705E-2</v>
      </c>
      <c r="F26" s="36">
        <f t="shared" si="6"/>
        <v>9.0000000000003413E-4</v>
      </c>
      <c r="G26" s="5" t="s">
        <v>22</v>
      </c>
      <c r="H26" s="2">
        <v>50</v>
      </c>
      <c r="I26" s="2">
        <v>50.030999999999999</v>
      </c>
      <c r="J26" s="2">
        <v>4.2999999999999997E-2</v>
      </c>
      <c r="K26" s="6">
        <f t="shared" ref="K26:K34" si="19">I26-H26</f>
        <v>3.0999999999998806E-2</v>
      </c>
      <c r="L26" s="36">
        <f t="shared" si="7"/>
        <v>6.1999999999997615E-4</v>
      </c>
      <c r="M26" s="5" t="s">
        <v>22</v>
      </c>
      <c r="N26" s="2">
        <v>50</v>
      </c>
      <c r="O26" s="2">
        <v>50.048000000000002</v>
      </c>
      <c r="P26" s="2">
        <v>3.4000000000000002E-2</v>
      </c>
      <c r="Q26" s="6">
        <f t="shared" si="15"/>
        <v>4.8000000000001819E-2</v>
      </c>
      <c r="R26" s="36">
        <f t="shared" si="8"/>
        <v>9.6000000000003635E-4</v>
      </c>
      <c r="S26" s="5" t="s">
        <v>22</v>
      </c>
      <c r="T26" s="2">
        <v>50</v>
      </c>
      <c r="U26" s="2">
        <v>50.012999999999998</v>
      </c>
      <c r="V26" s="2">
        <v>4.8000000000000001E-2</v>
      </c>
      <c r="W26" s="6">
        <f t="shared" si="16"/>
        <v>1.2999999999998124E-2</v>
      </c>
      <c r="X26" s="36">
        <f t="shared" si="9"/>
        <v>2.5999999999996246E-4</v>
      </c>
      <c r="Y26" s="5" t="s">
        <v>22</v>
      </c>
      <c r="Z26" s="2">
        <v>50</v>
      </c>
      <c r="AA26" s="2">
        <v>50.000999999999998</v>
      </c>
      <c r="AB26" s="2">
        <v>1.2999999999999999E-2</v>
      </c>
      <c r="AC26" s="6">
        <f t="shared" si="17"/>
        <v>9.9999999999766942E-4</v>
      </c>
      <c r="AD26" s="36">
        <f t="shared" si="10"/>
        <v>1.9999999999953388E-5</v>
      </c>
      <c r="AE26" s="5" t="s">
        <v>22</v>
      </c>
      <c r="AF26" s="2">
        <v>50</v>
      </c>
      <c r="AG26" s="2">
        <v>49.994</v>
      </c>
      <c r="AH26" s="2">
        <v>0.03</v>
      </c>
      <c r="AI26" s="6">
        <f t="shared" si="18"/>
        <v>-6.0000000000002274E-3</v>
      </c>
      <c r="AJ26" s="36">
        <f t="shared" si="11"/>
        <v>-1.2000000000000454E-4</v>
      </c>
    </row>
    <row r="27" spans="1:39" ht="13.2" x14ac:dyDescent="0.25">
      <c r="A27" s="5" t="s">
        <v>23</v>
      </c>
      <c r="B27" s="2">
        <v>100</v>
      </c>
      <c r="C27" s="2">
        <v>99.978999999999999</v>
      </c>
      <c r="D27" s="2">
        <v>4.3999999999999997E-2</v>
      </c>
      <c r="E27" s="6">
        <f t="shared" si="13"/>
        <v>-2.1000000000000796E-2</v>
      </c>
      <c r="F27" s="36">
        <f t="shared" si="6"/>
        <v>-2.1000000000000795E-4</v>
      </c>
      <c r="G27" s="5" t="s">
        <v>23</v>
      </c>
      <c r="H27" s="2">
        <v>100</v>
      </c>
      <c r="I27" s="2">
        <v>99.981999999999999</v>
      </c>
      <c r="J27" s="2">
        <v>3.6999999999999998E-2</v>
      </c>
      <c r="K27" s="6">
        <f t="shared" si="19"/>
        <v>-1.8000000000000682E-2</v>
      </c>
      <c r="L27" s="36">
        <f t="shared" si="7"/>
        <v>-1.8000000000000681E-4</v>
      </c>
      <c r="M27" s="5" t="s">
        <v>23</v>
      </c>
      <c r="N27" s="2">
        <v>100</v>
      </c>
      <c r="O27" s="2">
        <v>100.02500000000001</v>
      </c>
      <c r="P27" s="2">
        <v>7.0000000000000007E-2</v>
      </c>
      <c r="Q27" s="6">
        <f t="shared" si="15"/>
        <v>2.5000000000005684E-2</v>
      </c>
      <c r="R27" s="36">
        <f t="shared" si="8"/>
        <v>2.5000000000005682E-4</v>
      </c>
      <c r="S27" s="5" t="s">
        <v>23</v>
      </c>
      <c r="T27" s="2">
        <v>100</v>
      </c>
      <c r="U27" s="2">
        <v>99.972999999999999</v>
      </c>
      <c r="V27" s="2">
        <v>2.4E-2</v>
      </c>
      <c r="W27" s="6">
        <f t="shared" si="16"/>
        <v>-2.7000000000001023E-2</v>
      </c>
      <c r="X27" s="36">
        <f t="shared" si="9"/>
        <v>-2.7000000000001025E-4</v>
      </c>
      <c r="Y27" s="5" t="s">
        <v>23</v>
      </c>
      <c r="Z27" s="2">
        <v>100</v>
      </c>
      <c r="AA27" s="2">
        <v>99.930999999999997</v>
      </c>
      <c r="AB27" s="2">
        <v>8.9999999999999993E-3</v>
      </c>
      <c r="AC27" s="6">
        <f t="shared" si="17"/>
        <v>-6.9000000000002615E-2</v>
      </c>
      <c r="AD27" s="36">
        <f t="shared" si="10"/>
        <v>-6.900000000000261E-4</v>
      </c>
      <c r="AE27" s="5" t="s">
        <v>23</v>
      </c>
      <c r="AF27" s="2">
        <v>100</v>
      </c>
      <c r="AG27" s="2">
        <v>99.948999999999998</v>
      </c>
      <c r="AH27" s="2">
        <v>1.4999999999999999E-2</v>
      </c>
      <c r="AI27" s="6">
        <f t="shared" si="18"/>
        <v>-5.1000000000001933E-2</v>
      </c>
      <c r="AJ27" s="36">
        <f t="shared" si="11"/>
        <v>-5.1000000000001934E-4</v>
      </c>
    </row>
    <row r="28" spans="1:39" ht="13.2" x14ac:dyDescent="0.25">
      <c r="A28" s="5" t="s">
        <v>24</v>
      </c>
      <c r="B28" s="2">
        <v>150</v>
      </c>
      <c r="C28" s="2">
        <v>149.89400000000001</v>
      </c>
      <c r="D28" s="2">
        <v>2.5000000000000001E-2</v>
      </c>
      <c r="E28" s="6">
        <f t="shared" si="13"/>
        <v>-0.10599999999999454</v>
      </c>
      <c r="F28" s="36">
        <f t="shared" si="6"/>
        <v>-7.0666666666663032E-4</v>
      </c>
      <c r="G28" s="5" t="s">
        <v>24</v>
      </c>
      <c r="H28" s="2">
        <v>150</v>
      </c>
      <c r="I28" s="2">
        <v>149.90899999999999</v>
      </c>
      <c r="J28" s="2">
        <v>0.05</v>
      </c>
      <c r="K28" s="6">
        <f t="shared" si="19"/>
        <v>-9.1000000000008185E-2</v>
      </c>
      <c r="L28" s="36">
        <f t="shared" si="7"/>
        <v>-6.0666666666672124E-4</v>
      </c>
      <c r="M28" s="5" t="s">
        <v>24</v>
      </c>
      <c r="N28" s="2">
        <v>150</v>
      </c>
      <c r="O28" s="2">
        <v>149.964</v>
      </c>
      <c r="P28" s="2">
        <v>5.2999999999999999E-2</v>
      </c>
      <c r="Q28" s="6">
        <f t="shared" si="15"/>
        <v>-3.6000000000001364E-2</v>
      </c>
      <c r="R28" s="36">
        <f t="shared" si="8"/>
        <v>-2.4000000000000909E-4</v>
      </c>
      <c r="S28" s="5" t="s">
        <v>24</v>
      </c>
      <c r="T28" s="2">
        <v>150</v>
      </c>
      <c r="U28" s="2">
        <v>149.905</v>
      </c>
      <c r="V28" s="2">
        <v>1.6E-2</v>
      </c>
      <c r="W28" s="6">
        <f t="shared" si="16"/>
        <v>-9.4999999999998863E-2</v>
      </c>
      <c r="X28" s="36">
        <f t="shared" si="9"/>
        <v>-6.3333333333332571E-4</v>
      </c>
      <c r="Y28" s="5" t="s">
        <v>24</v>
      </c>
      <c r="Z28" s="2">
        <v>150</v>
      </c>
      <c r="AA28" s="2">
        <v>149.85400000000001</v>
      </c>
      <c r="AB28" s="2">
        <v>4.2999999999999997E-2</v>
      </c>
      <c r="AC28" s="6">
        <f t="shared" si="17"/>
        <v>-0.14599999999998658</v>
      </c>
      <c r="AD28" s="36">
        <f t="shared" si="10"/>
        <v>-9.7333333333324387E-4</v>
      </c>
      <c r="AE28" s="5" t="s">
        <v>24</v>
      </c>
      <c r="AF28" s="2">
        <v>150</v>
      </c>
      <c r="AG28" s="2">
        <v>149.86600000000001</v>
      </c>
      <c r="AH28" s="2">
        <v>4.8000000000000001E-2</v>
      </c>
      <c r="AI28" s="6">
        <f t="shared" si="18"/>
        <v>-0.13399999999998613</v>
      </c>
      <c r="AJ28" s="36">
        <f t="shared" si="11"/>
        <v>-8.9333333333324084E-4</v>
      </c>
    </row>
    <row r="29" spans="1:39" ht="13.2" x14ac:dyDescent="0.25">
      <c r="A29" s="5" t="s">
        <v>25</v>
      </c>
      <c r="B29" s="2">
        <v>200</v>
      </c>
      <c r="C29" s="2">
        <v>199.90299999999999</v>
      </c>
      <c r="D29" s="2">
        <v>6.0999999999999999E-2</v>
      </c>
      <c r="E29" s="6">
        <f t="shared" si="13"/>
        <v>-9.7000000000008413E-2</v>
      </c>
      <c r="F29" s="36">
        <f t="shared" si="6"/>
        <v>-4.8500000000004204E-4</v>
      </c>
      <c r="G29" s="5" t="s">
        <v>25</v>
      </c>
      <c r="H29" s="2">
        <v>200</v>
      </c>
      <c r="I29" s="2">
        <v>199.86799999999999</v>
      </c>
      <c r="J29" s="2">
        <v>3.5000000000000003E-2</v>
      </c>
      <c r="K29" s="6">
        <f t="shared" si="19"/>
        <v>-0.132000000000005</v>
      </c>
      <c r="L29" s="36">
        <f t="shared" si="7"/>
        <v>-6.6000000000002504E-4</v>
      </c>
      <c r="M29" s="5" t="s">
        <v>25</v>
      </c>
      <c r="N29" s="2">
        <v>200</v>
      </c>
      <c r="O29" s="2">
        <v>199.96100000000001</v>
      </c>
      <c r="P29" s="2">
        <v>5.1999999999999998E-2</v>
      </c>
      <c r="Q29" s="6">
        <f t="shared" si="15"/>
        <v>-3.8999999999987267E-2</v>
      </c>
      <c r="R29" s="36">
        <f t="shared" si="8"/>
        <v>-1.9499999999993633E-4</v>
      </c>
      <c r="S29" s="5" t="s">
        <v>25</v>
      </c>
      <c r="T29" s="2">
        <v>200</v>
      </c>
      <c r="U29" s="2">
        <v>199.89500000000001</v>
      </c>
      <c r="V29" s="2">
        <v>4.3999999999999997E-2</v>
      </c>
      <c r="W29" s="6">
        <f t="shared" si="16"/>
        <v>-0.10499999999998977</v>
      </c>
      <c r="X29" s="36">
        <f t="shared" si="9"/>
        <v>-5.2499999999994879E-4</v>
      </c>
      <c r="Y29" s="5" t="s">
        <v>25</v>
      </c>
      <c r="Z29" s="2">
        <v>200</v>
      </c>
      <c r="AA29" s="2">
        <v>199.76300000000001</v>
      </c>
      <c r="AB29" s="2">
        <v>0.04</v>
      </c>
      <c r="AC29" s="6">
        <f t="shared" si="17"/>
        <v>-0.23699999999999477</v>
      </c>
      <c r="AD29" s="36">
        <f t="shared" si="10"/>
        <v>-1.1849999999999738E-3</v>
      </c>
      <c r="AE29" s="5" t="s">
        <v>25</v>
      </c>
      <c r="AF29" s="2">
        <v>200</v>
      </c>
      <c r="AG29" s="2">
        <v>199.85599999999999</v>
      </c>
      <c r="AH29" s="2">
        <v>4.2999999999999997E-2</v>
      </c>
      <c r="AI29" s="6">
        <f t="shared" si="18"/>
        <v>-0.14400000000000546</v>
      </c>
      <c r="AJ29" s="36">
        <f t="shared" si="11"/>
        <v>-7.2000000000002726E-4</v>
      </c>
    </row>
    <row r="30" spans="1:39" ht="13.2" x14ac:dyDescent="0.25">
      <c r="A30" s="5" t="s">
        <v>26</v>
      </c>
      <c r="B30" s="2">
        <v>10</v>
      </c>
      <c r="C30" s="2">
        <v>9.8460000000000001</v>
      </c>
      <c r="D30" s="2">
        <v>4.9000000000000002E-2</v>
      </c>
      <c r="E30" s="6">
        <f t="shared" si="13"/>
        <v>-0.15399999999999991</v>
      </c>
      <c r="F30" s="36">
        <f t="shared" si="6"/>
        <v>-1.5399999999999992E-2</v>
      </c>
      <c r="G30" s="5" t="s">
        <v>26</v>
      </c>
      <c r="H30" s="2">
        <v>10</v>
      </c>
      <c r="I30" s="2">
        <v>9.8390000000000004</v>
      </c>
      <c r="J30" s="2">
        <v>6.4000000000000001E-2</v>
      </c>
      <c r="K30" s="6">
        <f t="shared" si="19"/>
        <v>-0.16099999999999959</v>
      </c>
      <c r="L30" s="36">
        <f t="shared" si="7"/>
        <v>-1.6099999999999958E-2</v>
      </c>
      <c r="M30" s="5" t="s">
        <v>26</v>
      </c>
      <c r="N30" s="2">
        <v>10</v>
      </c>
      <c r="O30" s="2">
        <v>9.7789999999999999</v>
      </c>
      <c r="P30" s="2"/>
      <c r="Q30" s="6">
        <f t="shared" si="15"/>
        <v>-0.22100000000000009</v>
      </c>
      <c r="R30" s="36">
        <f t="shared" si="8"/>
        <v>-2.2100000000000009E-2</v>
      </c>
      <c r="S30" s="5" t="s">
        <v>26</v>
      </c>
      <c r="T30" s="2">
        <v>10</v>
      </c>
      <c r="U30" s="2">
        <v>9.8170000000000002</v>
      </c>
      <c r="V30" s="2">
        <v>0.06</v>
      </c>
      <c r="W30" s="6">
        <f t="shared" si="16"/>
        <v>-0.18299999999999983</v>
      </c>
      <c r="X30" s="36">
        <f t="shared" si="9"/>
        <v>-1.8299999999999983E-2</v>
      </c>
      <c r="Y30" s="5" t="s">
        <v>26</v>
      </c>
      <c r="Z30" s="2">
        <v>10</v>
      </c>
      <c r="AA30" s="2">
        <v>9.7789999999999999</v>
      </c>
      <c r="AB30" s="2">
        <v>3.6999999999999998E-2</v>
      </c>
      <c r="AC30" s="6">
        <f t="shared" si="17"/>
        <v>-0.22100000000000009</v>
      </c>
      <c r="AD30" s="36">
        <f t="shared" si="10"/>
        <v>-2.2100000000000009E-2</v>
      </c>
      <c r="AE30" s="5" t="s">
        <v>26</v>
      </c>
      <c r="AF30" s="2">
        <v>10</v>
      </c>
      <c r="AG30" s="2">
        <v>9.7539999999999996</v>
      </c>
      <c r="AH30" s="2">
        <v>9.1999999999999998E-2</v>
      </c>
      <c r="AI30" s="6">
        <f t="shared" si="18"/>
        <v>-0.24600000000000044</v>
      </c>
      <c r="AJ30" s="36">
        <f t="shared" si="11"/>
        <v>-2.4600000000000045E-2</v>
      </c>
    </row>
    <row r="31" spans="1:39" ht="13.2" x14ac:dyDescent="0.25">
      <c r="A31" s="5" t="s">
        <v>27</v>
      </c>
      <c r="B31" s="2">
        <v>40</v>
      </c>
      <c r="C31" s="2">
        <v>39.704000000000001</v>
      </c>
      <c r="D31" s="2">
        <v>5.8999999999999997E-2</v>
      </c>
      <c r="E31" s="6">
        <f t="shared" si="13"/>
        <v>-0.29599999999999937</v>
      </c>
      <c r="F31" s="36">
        <f t="shared" si="6"/>
        <v>-7.3999999999999847E-3</v>
      </c>
      <c r="G31" s="5" t="s">
        <v>27</v>
      </c>
      <c r="H31" s="2">
        <v>40</v>
      </c>
      <c r="I31" s="2">
        <v>39.479999999999997</v>
      </c>
      <c r="J31" s="2">
        <v>6.9000000000000006E-2</v>
      </c>
      <c r="K31" s="6">
        <f t="shared" si="19"/>
        <v>-0.52000000000000313</v>
      </c>
      <c r="L31" s="36">
        <f t="shared" si="7"/>
        <v>-1.3000000000000077E-2</v>
      </c>
      <c r="M31" s="5" t="s">
        <v>27</v>
      </c>
      <c r="N31" s="2">
        <v>40</v>
      </c>
      <c r="O31" s="2">
        <v>39.866999999999997</v>
      </c>
      <c r="P31" s="2">
        <v>2.7E-2</v>
      </c>
      <c r="Q31" s="6">
        <f t="shared" si="15"/>
        <v>-0.13300000000000267</v>
      </c>
      <c r="R31" s="36">
        <f t="shared" si="8"/>
        <v>-3.3250000000000666E-3</v>
      </c>
      <c r="S31" s="5" t="s">
        <v>27</v>
      </c>
      <c r="T31" s="2">
        <v>40</v>
      </c>
      <c r="U31" s="2">
        <v>39.673999999999999</v>
      </c>
      <c r="V31" s="2">
        <v>0.108</v>
      </c>
      <c r="W31" s="6">
        <f t="shared" si="16"/>
        <v>-0.32600000000000051</v>
      </c>
      <c r="X31" s="36">
        <f t="shared" si="9"/>
        <v>-8.1500000000000131E-3</v>
      </c>
      <c r="Y31" s="5" t="s">
        <v>27</v>
      </c>
      <c r="Z31" s="2">
        <v>40</v>
      </c>
      <c r="AA31" s="2">
        <v>39.542000000000002</v>
      </c>
      <c r="AB31" s="2">
        <v>8.4000000000000005E-2</v>
      </c>
      <c r="AC31" s="6">
        <f t="shared" si="17"/>
        <v>-0.45799999999999841</v>
      </c>
      <c r="AD31" s="36">
        <f t="shared" si="10"/>
        <v>-1.144999999999996E-2</v>
      </c>
      <c r="AE31" s="5" t="s">
        <v>27</v>
      </c>
      <c r="AF31" s="2">
        <v>40</v>
      </c>
      <c r="AG31" s="2">
        <v>39.573</v>
      </c>
      <c r="AH31" s="2">
        <v>3.9E-2</v>
      </c>
      <c r="AI31" s="6">
        <f t="shared" si="18"/>
        <v>-0.4269999999999996</v>
      </c>
      <c r="AJ31" s="36">
        <f t="shared" si="11"/>
        <v>-1.067499999999999E-2</v>
      </c>
    </row>
    <row r="32" spans="1:39" ht="13.2" x14ac:dyDescent="0.25">
      <c r="A32" s="5" t="s">
        <v>28</v>
      </c>
      <c r="B32" s="2">
        <v>80</v>
      </c>
      <c r="C32" s="2">
        <v>79.567999999999998</v>
      </c>
      <c r="D32" s="2">
        <v>5.5E-2</v>
      </c>
      <c r="E32" s="6">
        <f t="shared" si="13"/>
        <v>-0.43200000000000216</v>
      </c>
      <c r="F32" s="36">
        <f t="shared" si="6"/>
        <v>-5.4000000000000272E-3</v>
      </c>
      <c r="G32" s="5" t="s">
        <v>28</v>
      </c>
      <c r="H32" s="2">
        <v>80</v>
      </c>
      <c r="I32" s="2">
        <v>79.238</v>
      </c>
      <c r="J32" s="2">
        <v>5.2999999999999999E-2</v>
      </c>
      <c r="K32" s="6">
        <f t="shared" si="19"/>
        <v>-0.76200000000000045</v>
      </c>
      <c r="L32" s="36">
        <f t="shared" si="7"/>
        <v>-9.5250000000000057E-3</v>
      </c>
      <c r="M32" s="5" t="s">
        <v>28</v>
      </c>
      <c r="N32" s="2">
        <v>80</v>
      </c>
      <c r="O32" s="2">
        <v>79.399000000000001</v>
      </c>
      <c r="P32" s="2">
        <v>5.0999999999999997E-2</v>
      </c>
      <c r="Q32" s="6">
        <f t="shared" si="15"/>
        <v>-0.60099999999999909</v>
      </c>
      <c r="R32" s="36">
        <f t="shared" si="8"/>
        <v>-7.5124999999999888E-3</v>
      </c>
      <c r="S32" s="5" t="s">
        <v>28</v>
      </c>
      <c r="T32" s="2">
        <v>80</v>
      </c>
      <c r="U32" s="2">
        <v>79.337000000000003</v>
      </c>
      <c r="V32" s="2">
        <v>5.1999999999999998E-2</v>
      </c>
      <c r="W32" s="6">
        <f t="shared" si="16"/>
        <v>-0.6629999999999967</v>
      </c>
      <c r="X32" s="36">
        <f t="shared" si="9"/>
        <v>-8.2874999999999581E-3</v>
      </c>
      <c r="Y32" s="5" t="s">
        <v>28</v>
      </c>
      <c r="Z32" s="2">
        <v>80</v>
      </c>
      <c r="AA32" s="7">
        <v>79.197999999999993</v>
      </c>
      <c r="AB32" s="7">
        <v>8.3000000000000004E-2</v>
      </c>
      <c r="AC32" s="6">
        <f t="shared" si="17"/>
        <v>-0.80200000000000671</v>
      </c>
      <c r="AD32" s="36">
        <f t="shared" si="10"/>
        <v>-1.0025000000000084E-2</v>
      </c>
      <c r="AE32" s="5" t="s">
        <v>28</v>
      </c>
      <c r="AF32" s="2">
        <v>80</v>
      </c>
      <c r="AG32" s="2">
        <v>79.373999999999995</v>
      </c>
      <c r="AH32" s="2">
        <v>7.2999999999999995E-2</v>
      </c>
      <c r="AI32" s="6">
        <f t="shared" si="18"/>
        <v>-0.62600000000000477</v>
      </c>
      <c r="AJ32" s="36">
        <f t="shared" si="11"/>
        <v>-7.8250000000000593E-3</v>
      </c>
    </row>
    <row r="33" spans="1:39" ht="13.2" x14ac:dyDescent="0.25">
      <c r="A33" s="5" t="s">
        <v>29</v>
      </c>
      <c r="B33" s="2">
        <v>160</v>
      </c>
      <c r="C33" s="2">
        <v>159.518</v>
      </c>
      <c r="D33" s="2">
        <v>9.6000000000000002E-2</v>
      </c>
      <c r="E33" s="6">
        <f t="shared" si="13"/>
        <v>-0.48199999999999932</v>
      </c>
      <c r="F33" s="36">
        <f t="shared" si="6"/>
        <v>-3.0124999999999957E-3</v>
      </c>
      <c r="G33" s="5" t="s">
        <v>29</v>
      </c>
      <c r="H33" s="2">
        <v>160</v>
      </c>
      <c r="I33" s="2">
        <v>159.17099999999999</v>
      </c>
      <c r="J33" s="2">
        <v>7.9000000000000001E-2</v>
      </c>
      <c r="K33" s="6">
        <f t="shared" si="19"/>
        <v>-0.82900000000000773</v>
      </c>
      <c r="L33" s="36">
        <f t="shared" si="7"/>
        <v>-5.1812500000000487E-3</v>
      </c>
      <c r="M33" s="5" t="s">
        <v>29</v>
      </c>
      <c r="N33" s="2">
        <v>160</v>
      </c>
      <c r="O33" s="2">
        <v>159.27600000000001</v>
      </c>
      <c r="P33" s="2">
        <v>0.04</v>
      </c>
      <c r="Q33" s="6">
        <f t="shared" si="15"/>
        <v>-0.72399999999998954</v>
      </c>
      <c r="R33" s="36">
        <f t="shared" si="8"/>
        <v>-4.5249999999999345E-3</v>
      </c>
      <c r="S33" s="5" t="s">
        <v>29</v>
      </c>
      <c r="T33" s="2">
        <v>160</v>
      </c>
      <c r="U33" s="2">
        <v>159.303</v>
      </c>
      <c r="V33" s="2">
        <v>0.10199999999999999</v>
      </c>
      <c r="W33" s="6">
        <f t="shared" si="16"/>
        <v>-0.69700000000000273</v>
      </c>
      <c r="X33" s="36">
        <f t="shared" si="9"/>
        <v>-4.3562500000000172E-3</v>
      </c>
      <c r="Y33" s="5" t="s">
        <v>29</v>
      </c>
      <c r="Z33" s="2">
        <v>160</v>
      </c>
      <c r="AA33" s="2">
        <v>159.529</v>
      </c>
      <c r="AB33" s="2">
        <v>0.14899999999999999</v>
      </c>
      <c r="AC33" s="6">
        <f t="shared" ref="AC33:AC34" si="20">AA33-Z33</f>
        <v>-0.47100000000000364</v>
      </c>
      <c r="AD33" s="36">
        <f t="shared" si="10"/>
        <v>-2.9437500000000227E-3</v>
      </c>
      <c r="AE33" s="5" t="s">
        <v>29</v>
      </c>
      <c r="AF33" s="2">
        <v>160</v>
      </c>
      <c r="AG33" s="2">
        <v>159.131</v>
      </c>
      <c r="AH33" s="2">
        <v>0.06</v>
      </c>
      <c r="AI33" s="6">
        <f t="shared" si="18"/>
        <v>-0.86899999999999977</v>
      </c>
      <c r="AJ33" s="36">
        <f t="shared" si="11"/>
        <v>-5.4312499999999986E-3</v>
      </c>
    </row>
    <row r="34" spans="1:39" ht="13.2" x14ac:dyDescent="0.25">
      <c r="A34" s="5" t="s">
        <v>30</v>
      </c>
      <c r="B34" s="2">
        <v>220</v>
      </c>
      <c r="C34" s="2">
        <v>219.29900000000001</v>
      </c>
      <c r="D34" s="2">
        <v>7.1999999999999995E-2</v>
      </c>
      <c r="E34" s="6">
        <f t="shared" si="13"/>
        <v>-0.70099999999999341</v>
      </c>
      <c r="F34" s="36">
        <f t="shared" si="6"/>
        <v>-3.1863636363636066E-3</v>
      </c>
      <c r="G34" s="5" t="s">
        <v>30</v>
      </c>
      <c r="H34" s="2">
        <v>220</v>
      </c>
      <c r="I34" s="2">
        <v>218.87299999999999</v>
      </c>
      <c r="J34" s="2">
        <v>0.12</v>
      </c>
      <c r="K34" s="6">
        <f t="shared" si="19"/>
        <v>-1.1270000000000095</v>
      </c>
      <c r="L34" s="36">
        <f t="shared" si="7"/>
        <v>-5.1227272727273161E-3</v>
      </c>
      <c r="M34" s="5" t="s">
        <v>30</v>
      </c>
      <c r="N34" s="2">
        <v>220</v>
      </c>
      <c r="O34" s="2">
        <v>219.20099999999999</v>
      </c>
      <c r="P34" s="2">
        <v>6.9000000000000006E-2</v>
      </c>
      <c r="Q34" s="6">
        <f t="shared" si="15"/>
        <v>-0.79900000000000659</v>
      </c>
      <c r="R34" s="36">
        <f t="shared" si="8"/>
        <v>-3.6318181818182117E-3</v>
      </c>
      <c r="S34" s="5" t="s">
        <v>30</v>
      </c>
      <c r="T34" s="2">
        <v>220</v>
      </c>
      <c r="U34" s="2">
        <v>219.089</v>
      </c>
      <c r="V34" s="2">
        <v>9.7000000000000003E-2</v>
      </c>
      <c r="W34" s="6">
        <f t="shared" si="16"/>
        <v>-0.91100000000000136</v>
      </c>
      <c r="X34" s="36">
        <f t="shared" si="9"/>
        <v>-4.140909090909097E-3</v>
      </c>
      <c r="Y34" s="5" t="s">
        <v>30</v>
      </c>
      <c r="Z34" s="2">
        <v>220</v>
      </c>
      <c r="AA34" s="2">
        <v>218.67400000000001</v>
      </c>
      <c r="AB34" s="2">
        <v>0.113</v>
      </c>
      <c r="AC34" s="6">
        <f t="shared" si="20"/>
        <v>-1.3259999999999934</v>
      </c>
      <c r="AD34" s="36">
        <f t="shared" si="10"/>
        <v>-6.0272727272726971E-3</v>
      </c>
      <c r="AE34" s="5" t="s">
        <v>30</v>
      </c>
      <c r="AF34" s="2">
        <v>220</v>
      </c>
      <c r="AG34" s="2">
        <v>218.833</v>
      </c>
      <c r="AH34" s="2">
        <v>5.6000000000000001E-2</v>
      </c>
      <c r="AI34" s="6">
        <f t="shared" si="18"/>
        <v>-1.1670000000000016</v>
      </c>
      <c r="AJ34" s="36">
        <f t="shared" si="11"/>
        <v>-5.304545454545462E-3</v>
      </c>
    </row>
    <row r="35" spans="1:39" ht="13.2" x14ac:dyDescent="0.25">
      <c r="F35" s="36"/>
      <c r="G35" s="6"/>
      <c r="H35" s="6"/>
      <c r="I35" s="6"/>
      <c r="J35" s="6"/>
      <c r="K35" s="6"/>
      <c r="L35" s="36"/>
      <c r="R35" s="36"/>
      <c r="X35" s="36"/>
      <c r="AD35" s="36"/>
      <c r="AJ35" s="36"/>
    </row>
    <row r="36" spans="1:39" ht="13.2" x14ac:dyDescent="0.25">
      <c r="A36" s="1" t="s">
        <v>37</v>
      </c>
      <c r="B36" s="2" t="s">
        <v>7</v>
      </c>
      <c r="C36" s="2" t="s">
        <v>8</v>
      </c>
      <c r="D36" s="2" t="s">
        <v>9</v>
      </c>
      <c r="E36" s="2" t="s">
        <v>10</v>
      </c>
      <c r="F36" s="2" t="s">
        <v>136</v>
      </c>
      <c r="G36" s="1" t="s">
        <v>38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136</v>
      </c>
      <c r="M36" s="1" t="s">
        <v>39</v>
      </c>
      <c r="N36" s="2" t="s">
        <v>7</v>
      </c>
      <c r="O36" s="2" t="s">
        <v>8</v>
      </c>
      <c r="P36" s="2" t="s">
        <v>9</v>
      </c>
      <c r="Q36" s="2" t="s">
        <v>10</v>
      </c>
      <c r="R36" s="2" t="s">
        <v>136</v>
      </c>
      <c r="S36" s="1" t="s">
        <v>40</v>
      </c>
      <c r="T36" s="2" t="s">
        <v>7</v>
      </c>
      <c r="U36" s="2" t="s">
        <v>8</v>
      </c>
      <c r="V36" s="2" t="s">
        <v>9</v>
      </c>
      <c r="W36" s="2" t="s">
        <v>10</v>
      </c>
      <c r="X36" s="2" t="s">
        <v>136</v>
      </c>
      <c r="Y36" s="1" t="s">
        <v>41</v>
      </c>
      <c r="Z36" s="2" t="s">
        <v>7</v>
      </c>
      <c r="AA36" s="2" t="s">
        <v>8</v>
      </c>
      <c r="AB36" s="2" t="s">
        <v>9</v>
      </c>
      <c r="AC36" s="2" t="s">
        <v>10</v>
      </c>
      <c r="AD36" s="2" t="s">
        <v>136</v>
      </c>
      <c r="AE36" s="1" t="s">
        <v>42</v>
      </c>
      <c r="AF36" s="2" t="s">
        <v>7</v>
      </c>
      <c r="AG36" s="2" t="s">
        <v>8</v>
      </c>
      <c r="AH36" s="2" t="s">
        <v>9</v>
      </c>
      <c r="AI36" s="2" t="s">
        <v>10</v>
      </c>
      <c r="AJ36" s="2" t="s">
        <v>136</v>
      </c>
      <c r="AK36" s="2"/>
      <c r="AL36" s="2"/>
      <c r="AM36" s="2"/>
    </row>
    <row r="37" spans="1:39" ht="13.2" x14ac:dyDescent="0.25">
      <c r="A37" s="5" t="s">
        <v>16</v>
      </c>
      <c r="B37" s="2">
        <v>10</v>
      </c>
      <c r="C37" s="2">
        <v>9.9670000000000005</v>
      </c>
      <c r="D37" s="2">
        <v>5.8000000000000003E-2</v>
      </c>
      <c r="E37" s="6">
        <f t="shared" ref="E37:E51" si="21">C37-B37</f>
        <v>-3.2999999999999474E-2</v>
      </c>
      <c r="F37" s="36">
        <f t="shared" si="6"/>
        <v>-3.2999999999999475E-3</v>
      </c>
      <c r="G37" s="5" t="s">
        <v>16</v>
      </c>
      <c r="H37" s="2">
        <v>10</v>
      </c>
      <c r="I37" s="2">
        <v>10.031000000000001</v>
      </c>
      <c r="J37" s="2">
        <v>0.06</v>
      </c>
      <c r="K37" s="6">
        <f t="shared" ref="K37:K51" si="22">I37-H37</f>
        <v>3.1000000000000583E-2</v>
      </c>
      <c r="L37" s="36">
        <f t="shared" si="7"/>
        <v>3.1000000000000584E-3</v>
      </c>
      <c r="M37" s="5" t="s">
        <v>16</v>
      </c>
      <c r="N37" s="2">
        <v>10</v>
      </c>
      <c r="O37" s="2">
        <v>10.006</v>
      </c>
      <c r="P37" s="2">
        <v>9.8000000000000004E-2</v>
      </c>
      <c r="Q37" s="6">
        <f t="shared" ref="Q37:Q51" si="23">O37-N37</f>
        <v>6.0000000000002274E-3</v>
      </c>
      <c r="R37" s="36">
        <f t="shared" si="8"/>
        <v>6.0000000000002272E-4</v>
      </c>
      <c r="S37" s="5" t="s">
        <v>16</v>
      </c>
      <c r="T37" s="2">
        <v>10</v>
      </c>
      <c r="U37" s="2">
        <v>10.013</v>
      </c>
      <c r="V37" s="2">
        <v>4.5999999999999999E-2</v>
      </c>
      <c r="W37" s="6">
        <f t="shared" ref="W37:W51" si="24">U37-T37</f>
        <v>1.2999999999999901E-2</v>
      </c>
      <c r="X37" s="36">
        <f t="shared" si="9"/>
        <v>1.29999999999999E-3</v>
      </c>
      <c r="Y37" s="5" t="s">
        <v>16</v>
      </c>
      <c r="Z37" s="2">
        <v>10</v>
      </c>
      <c r="AA37" s="2">
        <v>10.074999999999999</v>
      </c>
      <c r="AB37" s="2">
        <v>3.7999999999999999E-2</v>
      </c>
      <c r="AC37" s="6">
        <f t="shared" ref="AC37:AC49" si="25">AA37-Z37</f>
        <v>7.4999999999999289E-2</v>
      </c>
      <c r="AD37" s="36">
        <f t="shared" si="10"/>
        <v>7.4999999999999286E-3</v>
      </c>
      <c r="AE37" s="5" t="s">
        <v>16</v>
      </c>
      <c r="AF37" s="2">
        <v>10</v>
      </c>
      <c r="AG37" s="2">
        <v>10.023999999999999</v>
      </c>
      <c r="AH37" s="2">
        <v>4.4999999999999998E-2</v>
      </c>
      <c r="AI37" s="6">
        <f t="shared" ref="AI37:AI51" si="26">AG37-AF37</f>
        <v>2.3999999999999133E-2</v>
      </c>
      <c r="AJ37" s="36">
        <f t="shared" si="11"/>
        <v>2.3999999999999135E-3</v>
      </c>
      <c r="AK37" s="6"/>
      <c r="AL37" s="6"/>
      <c r="AM37" s="6"/>
    </row>
    <row r="38" spans="1:39" ht="13.2" x14ac:dyDescent="0.25">
      <c r="A38" s="5" t="s">
        <v>17</v>
      </c>
      <c r="B38" s="2">
        <v>47</v>
      </c>
      <c r="C38" s="2">
        <v>46.972999999999999</v>
      </c>
      <c r="D38" s="2">
        <v>8.3000000000000004E-2</v>
      </c>
      <c r="E38" s="6">
        <f t="shared" si="21"/>
        <v>-2.7000000000001023E-2</v>
      </c>
      <c r="F38" s="36">
        <f t="shared" si="6"/>
        <v>-5.7446808510640474E-4</v>
      </c>
      <c r="G38" s="5" t="s">
        <v>17</v>
      </c>
      <c r="H38" s="2">
        <v>47</v>
      </c>
      <c r="I38" s="2">
        <v>46.988999999999997</v>
      </c>
      <c r="J38" s="2">
        <v>7.0000000000000007E-2</v>
      </c>
      <c r="K38" s="6">
        <f t="shared" si="22"/>
        <v>-1.1000000000002785E-2</v>
      </c>
      <c r="L38" s="36">
        <f t="shared" si="7"/>
        <v>-2.3404255319154862E-4</v>
      </c>
      <c r="M38" s="5" t="s">
        <v>17</v>
      </c>
      <c r="N38" s="2">
        <v>47</v>
      </c>
      <c r="O38" s="2">
        <v>46.942</v>
      </c>
      <c r="P38" s="2">
        <v>4.4999999999999998E-2</v>
      </c>
      <c r="Q38" s="6">
        <f t="shared" si="23"/>
        <v>-5.7999999999999829E-2</v>
      </c>
      <c r="R38" s="36">
        <f t="shared" si="8"/>
        <v>-1.2340425531914858E-3</v>
      </c>
      <c r="S38" s="5" t="s">
        <v>17</v>
      </c>
      <c r="T38" s="2">
        <v>47</v>
      </c>
      <c r="U38" s="2">
        <v>46.917999999999999</v>
      </c>
      <c r="V38" s="2">
        <v>2.3E-2</v>
      </c>
      <c r="W38" s="6">
        <f t="shared" si="24"/>
        <v>-8.2000000000000739E-2</v>
      </c>
      <c r="X38" s="36">
        <f t="shared" si="9"/>
        <v>-1.7446808510638455E-3</v>
      </c>
      <c r="Y38" s="5" t="s">
        <v>17</v>
      </c>
      <c r="Z38" s="2">
        <v>47</v>
      </c>
      <c r="AA38" s="2">
        <v>46.957000000000001</v>
      </c>
      <c r="AB38" s="2">
        <v>2.4E-2</v>
      </c>
      <c r="AC38" s="6">
        <f t="shared" si="25"/>
        <v>-4.2999999999999261E-2</v>
      </c>
      <c r="AD38" s="36">
        <f t="shared" si="10"/>
        <v>-9.1489361702126086E-4</v>
      </c>
      <c r="AE38" s="5" t="s">
        <v>17</v>
      </c>
      <c r="AF38" s="2">
        <v>47</v>
      </c>
      <c r="AG38" s="2">
        <v>46.917000000000002</v>
      </c>
      <c r="AH38" s="2">
        <v>2.9000000000000001E-2</v>
      </c>
      <c r="AI38" s="6">
        <f t="shared" si="26"/>
        <v>-8.2999999999998408E-2</v>
      </c>
      <c r="AJ38" s="36">
        <f t="shared" si="11"/>
        <v>-1.7659574468084768E-3</v>
      </c>
      <c r="AK38" s="6"/>
      <c r="AL38" s="6"/>
      <c r="AM38" s="6"/>
    </row>
    <row r="39" spans="1:39" ht="13.2" x14ac:dyDescent="0.25">
      <c r="A39" s="5" t="s">
        <v>18</v>
      </c>
      <c r="B39" s="2">
        <v>94</v>
      </c>
      <c r="C39" s="2">
        <v>93.894999999999996</v>
      </c>
      <c r="D39" s="2">
        <v>4.5999999999999999E-2</v>
      </c>
      <c r="E39" s="6">
        <f t="shared" si="21"/>
        <v>-0.10500000000000398</v>
      </c>
      <c r="F39" s="36">
        <f t="shared" si="6"/>
        <v>-1.117021276595787E-3</v>
      </c>
      <c r="G39" s="5" t="s">
        <v>18</v>
      </c>
      <c r="H39" s="2">
        <v>94</v>
      </c>
      <c r="I39" s="2">
        <v>93.912000000000006</v>
      </c>
      <c r="J39" s="2">
        <v>1.7000000000000001E-2</v>
      </c>
      <c r="K39" s="6">
        <f t="shared" si="22"/>
        <v>-8.7999999999993861E-2</v>
      </c>
      <c r="L39" s="36">
        <f t="shared" si="7"/>
        <v>-9.3617021276589209E-4</v>
      </c>
      <c r="M39" s="5" t="s">
        <v>18</v>
      </c>
      <c r="N39" s="2">
        <v>94</v>
      </c>
      <c r="O39" s="2">
        <v>93.923000000000002</v>
      </c>
      <c r="P39" s="2" t="s">
        <v>43</v>
      </c>
      <c r="Q39" s="6">
        <f t="shared" si="23"/>
        <v>-7.6999999999998181E-2</v>
      </c>
      <c r="R39" s="36">
        <f t="shared" si="8"/>
        <v>-8.1914893617019346E-4</v>
      </c>
      <c r="S39" s="5" t="s">
        <v>18</v>
      </c>
      <c r="T39" s="2">
        <v>94</v>
      </c>
      <c r="U39" s="2">
        <v>93.891000000000005</v>
      </c>
      <c r="V39" s="2">
        <v>3.5999999999999997E-2</v>
      </c>
      <c r="W39" s="6">
        <f t="shared" si="24"/>
        <v>-0.10899999999999466</v>
      </c>
      <c r="X39" s="36">
        <f t="shared" si="9"/>
        <v>-1.1595744680850495E-3</v>
      </c>
      <c r="Y39" s="5" t="s">
        <v>18</v>
      </c>
      <c r="Z39" s="2">
        <v>94</v>
      </c>
      <c r="AA39" s="2">
        <v>93.918999999999997</v>
      </c>
      <c r="AB39" s="2">
        <v>4.2000000000000003E-2</v>
      </c>
      <c r="AC39" s="6">
        <f t="shared" si="25"/>
        <v>-8.100000000000307E-2</v>
      </c>
      <c r="AD39" s="36">
        <f t="shared" si="10"/>
        <v>-8.6170212765960717E-4</v>
      </c>
      <c r="AE39" s="5" t="s">
        <v>18</v>
      </c>
      <c r="AF39" s="2">
        <v>94</v>
      </c>
      <c r="AG39" s="2">
        <v>93.843999999999994</v>
      </c>
      <c r="AH39" s="2">
        <v>3.1E-2</v>
      </c>
      <c r="AI39" s="6">
        <f t="shared" si="26"/>
        <v>-0.15600000000000591</v>
      </c>
      <c r="AJ39" s="36">
        <f t="shared" si="11"/>
        <v>-1.6595744680851692E-3</v>
      </c>
      <c r="AK39" s="6"/>
      <c r="AL39" s="6"/>
      <c r="AM39" s="6"/>
    </row>
    <row r="40" spans="1:39" ht="13.2" x14ac:dyDescent="0.25">
      <c r="A40" s="5" t="s">
        <v>19</v>
      </c>
      <c r="B40" s="2">
        <v>141</v>
      </c>
      <c r="C40" s="2">
        <v>140.77500000000001</v>
      </c>
      <c r="D40" s="2">
        <v>4.3999999999999997E-2</v>
      </c>
      <c r="E40" s="6">
        <f t="shared" si="21"/>
        <v>-0.22499999999999432</v>
      </c>
      <c r="F40" s="36">
        <f t="shared" si="6"/>
        <v>-1.5957446808510234E-3</v>
      </c>
      <c r="G40" s="5" t="s">
        <v>19</v>
      </c>
      <c r="H40" s="2">
        <v>141</v>
      </c>
      <c r="I40" s="2">
        <v>140.83600000000001</v>
      </c>
      <c r="J40" s="2">
        <v>3.4000000000000002E-2</v>
      </c>
      <c r="K40" s="6">
        <f t="shared" si="22"/>
        <v>-0.16399999999998727</v>
      </c>
      <c r="L40" s="36">
        <f t="shared" si="7"/>
        <v>-1.1631205673757962E-3</v>
      </c>
      <c r="M40" s="5" t="s">
        <v>19</v>
      </c>
      <c r="N40" s="2">
        <v>141</v>
      </c>
      <c r="O40" s="2">
        <v>140.85599999999999</v>
      </c>
      <c r="P40" s="2">
        <v>4.5999999999999999E-2</v>
      </c>
      <c r="Q40" s="6">
        <f t="shared" si="23"/>
        <v>-0.14400000000000546</v>
      </c>
      <c r="R40" s="36">
        <f t="shared" si="8"/>
        <v>-1.0212765957447196E-3</v>
      </c>
      <c r="S40" s="5" t="s">
        <v>19</v>
      </c>
      <c r="T40" s="2">
        <v>141</v>
      </c>
      <c r="U40" s="2">
        <v>140.79499999999999</v>
      </c>
      <c r="V40" s="2">
        <v>9.7000000000000003E-2</v>
      </c>
      <c r="W40" s="6">
        <f t="shared" si="24"/>
        <v>-0.20500000000001251</v>
      </c>
      <c r="X40" s="36">
        <f t="shared" si="9"/>
        <v>-1.4539007092199468E-3</v>
      </c>
      <c r="Y40" s="5" t="s">
        <v>19</v>
      </c>
      <c r="Z40" s="2">
        <v>141</v>
      </c>
      <c r="AA40" s="2">
        <v>140.80099999999999</v>
      </c>
      <c r="AB40" s="2">
        <v>4.9000000000000002E-2</v>
      </c>
      <c r="AC40" s="6">
        <f t="shared" si="25"/>
        <v>-0.19900000000001228</v>
      </c>
      <c r="AD40" s="36">
        <f t="shared" si="10"/>
        <v>-1.4113475177305835E-3</v>
      </c>
      <c r="AE40" s="5" t="s">
        <v>19</v>
      </c>
      <c r="AF40" s="2">
        <v>141</v>
      </c>
      <c r="AG40" s="2">
        <v>140.77099999999999</v>
      </c>
      <c r="AH40" s="2">
        <v>5.0999999999999997E-2</v>
      </c>
      <c r="AI40" s="6">
        <f t="shared" si="26"/>
        <v>-0.22900000000001342</v>
      </c>
      <c r="AJ40" s="36">
        <f t="shared" si="11"/>
        <v>-1.6241134751774002E-3</v>
      </c>
      <c r="AK40" s="6"/>
      <c r="AL40" s="6"/>
      <c r="AM40" s="6"/>
    </row>
    <row r="41" spans="1:39" ht="13.2" x14ac:dyDescent="0.25">
      <c r="A41" s="5" t="s">
        <v>20</v>
      </c>
      <c r="B41" s="2">
        <v>188</v>
      </c>
      <c r="C41" s="2">
        <v>187.78700000000001</v>
      </c>
      <c r="D41" s="2">
        <v>6.2E-2</v>
      </c>
      <c r="E41" s="6">
        <f t="shared" si="21"/>
        <v>-0.21299999999999386</v>
      </c>
      <c r="F41" s="36">
        <f t="shared" si="6"/>
        <v>-1.1329787234042226E-3</v>
      </c>
      <c r="G41" s="5" t="s">
        <v>20</v>
      </c>
      <c r="H41" s="2">
        <v>188</v>
      </c>
      <c r="I41" s="2">
        <v>187.79599999999999</v>
      </c>
      <c r="J41" s="2">
        <v>5.3999999999999999E-2</v>
      </c>
      <c r="K41" s="6">
        <f t="shared" si="22"/>
        <v>-0.20400000000000773</v>
      </c>
      <c r="L41" s="36">
        <f t="shared" si="7"/>
        <v>-1.0851063829787645E-3</v>
      </c>
      <c r="M41" s="5" t="s">
        <v>20</v>
      </c>
      <c r="N41" s="2">
        <v>188</v>
      </c>
      <c r="O41" s="2">
        <v>187.77699999999999</v>
      </c>
      <c r="P41" s="2">
        <v>8.5000000000000006E-2</v>
      </c>
      <c r="Q41" s="6">
        <f t="shared" si="23"/>
        <v>-0.22300000000001319</v>
      </c>
      <c r="R41" s="36">
        <f t="shared" si="8"/>
        <v>-1.1861702127660275E-3</v>
      </c>
      <c r="S41" s="5" t="s">
        <v>20</v>
      </c>
      <c r="T41" s="2">
        <v>188</v>
      </c>
      <c r="U41" s="2">
        <v>187.7</v>
      </c>
      <c r="V41" s="2">
        <v>4.7E-2</v>
      </c>
      <c r="W41" s="6">
        <f t="shared" si="24"/>
        <v>-0.30000000000001137</v>
      </c>
      <c r="X41" s="36">
        <f t="shared" si="9"/>
        <v>-1.5957446808511242E-3</v>
      </c>
      <c r="Y41" s="5" t="s">
        <v>20</v>
      </c>
      <c r="Z41" s="2">
        <v>188</v>
      </c>
      <c r="AA41" s="2">
        <v>187.7</v>
      </c>
      <c r="AB41" s="2">
        <v>3.5999999999999997E-2</v>
      </c>
      <c r="AC41" s="6">
        <f t="shared" si="25"/>
        <v>-0.30000000000001137</v>
      </c>
      <c r="AD41" s="36">
        <f t="shared" si="10"/>
        <v>-1.5957446808511242E-3</v>
      </c>
      <c r="AE41" s="5" t="s">
        <v>20</v>
      </c>
      <c r="AF41" s="2">
        <v>188</v>
      </c>
      <c r="AG41" s="2">
        <v>187.68600000000001</v>
      </c>
      <c r="AH41" s="2">
        <v>0.05</v>
      </c>
      <c r="AI41" s="6">
        <f t="shared" si="26"/>
        <v>-0.31399999999999295</v>
      </c>
      <c r="AJ41" s="36">
        <f t="shared" si="11"/>
        <v>-1.6702127659574094E-3</v>
      </c>
      <c r="AK41" s="6"/>
      <c r="AL41" s="6"/>
      <c r="AM41" s="6"/>
    </row>
    <row r="42" spans="1:39" ht="13.2" x14ac:dyDescent="0.25">
      <c r="A42" s="5" t="s">
        <v>21</v>
      </c>
      <c r="B42" s="2">
        <v>10</v>
      </c>
      <c r="C42" s="2">
        <v>10.054</v>
      </c>
      <c r="D42" s="2">
        <v>4.2000000000000003E-2</v>
      </c>
      <c r="E42" s="6">
        <f t="shared" si="21"/>
        <v>5.400000000000027E-2</v>
      </c>
      <c r="F42" s="36">
        <f t="shared" si="6"/>
        <v>5.4000000000000272E-3</v>
      </c>
      <c r="G42" s="5" t="s">
        <v>21</v>
      </c>
      <c r="H42" s="2">
        <v>10</v>
      </c>
      <c r="I42" s="2">
        <v>10.082000000000001</v>
      </c>
      <c r="J42" s="2">
        <v>3.6999999999999998E-2</v>
      </c>
      <c r="K42" s="6">
        <f t="shared" si="22"/>
        <v>8.2000000000000739E-2</v>
      </c>
      <c r="L42" s="36">
        <f t="shared" si="7"/>
        <v>8.2000000000000735E-3</v>
      </c>
      <c r="M42" s="5" t="s">
        <v>21</v>
      </c>
      <c r="N42" s="2">
        <v>10</v>
      </c>
      <c r="O42" s="2">
        <v>10.068</v>
      </c>
      <c r="P42" s="2">
        <v>3.5000000000000003E-2</v>
      </c>
      <c r="Q42" s="6">
        <f t="shared" si="23"/>
        <v>6.7999999999999616E-2</v>
      </c>
      <c r="R42" s="36">
        <f t="shared" si="8"/>
        <v>6.7999999999999615E-3</v>
      </c>
      <c r="S42" s="5" t="s">
        <v>21</v>
      </c>
      <c r="T42" s="2">
        <v>10</v>
      </c>
      <c r="U42" s="2">
        <v>10.013</v>
      </c>
      <c r="V42" s="2">
        <v>1.6E-2</v>
      </c>
      <c r="W42" s="6">
        <f t="shared" si="24"/>
        <v>1.2999999999999901E-2</v>
      </c>
      <c r="X42" s="36">
        <f t="shared" si="9"/>
        <v>1.29999999999999E-3</v>
      </c>
      <c r="Y42" s="5" t="s">
        <v>21</v>
      </c>
      <c r="Z42" s="2">
        <v>10</v>
      </c>
      <c r="AA42" s="2">
        <v>10.097</v>
      </c>
      <c r="AB42" s="2">
        <v>3.3000000000000002E-2</v>
      </c>
      <c r="AC42" s="6">
        <f t="shared" si="25"/>
        <v>9.6999999999999531E-2</v>
      </c>
      <c r="AD42" s="36">
        <f t="shared" si="10"/>
        <v>9.6999999999999535E-3</v>
      </c>
      <c r="AE42" s="5" t="s">
        <v>21</v>
      </c>
      <c r="AF42" s="2">
        <v>10</v>
      </c>
      <c r="AG42" s="2">
        <v>10.051</v>
      </c>
      <c r="AH42" s="2">
        <v>5.8000000000000003E-2</v>
      </c>
      <c r="AI42" s="6">
        <f t="shared" si="26"/>
        <v>5.1000000000000156E-2</v>
      </c>
      <c r="AJ42" s="36">
        <f t="shared" si="11"/>
        <v>5.100000000000016E-3</v>
      </c>
      <c r="AK42" s="6"/>
      <c r="AL42" s="6"/>
      <c r="AM42" s="6"/>
    </row>
    <row r="43" spans="1:39" ht="13.2" x14ac:dyDescent="0.25">
      <c r="A43" s="5" t="s">
        <v>22</v>
      </c>
      <c r="B43" s="2">
        <v>50</v>
      </c>
      <c r="C43" s="2">
        <v>50.042999999999999</v>
      </c>
      <c r="D43" s="2">
        <v>4.2000000000000003E-2</v>
      </c>
      <c r="E43" s="6">
        <f t="shared" si="21"/>
        <v>4.2999999999999261E-2</v>
      </c>
      <c r="F43" s="36">
        <f t="shared" si="6"/>
        <v>8.5999999999998523E-4</v>
      </c>
      <c r="G43" s="5" t="s">
        <v>22</v>
      </c>
      <c r="H43" s="2">
        <v>50</v>
      </c>
      <c r="I43" s="2">
        <v>50.070999999999998</v>
      </c>
      <c r="J43" s="2">
        <v>4.2999999999999997E-2</v>
      </c>
      <c r="K43" s="6">
        <f t="shared" si="22"/>
        <v>7.0999999999997954E-2</v>
      </c>
      <c r="L43" s="36">
        <f t="shared" si="7"/>
        <v>1.4199999999999591E-3</v>
      </c>
      <c r="M43" s="5" t="s">
        <v>22</v>
      </c>
      <c r="N43" s="2">
        <v>50</v>
      </c>
      <c r="O43" s="2">
        <v>50.01</v>
      </c>
      <c r="P43" s="2">
        <v>2.3E-2</v>
      </c>
      <c r="Q43" s="6">
        <f t="shared" si="23"/>
        <v>9.9999999999980105E-3</v>
      </c>
      <c r="R43" s="36">
        <f t="shared" si="8"/>
        <v>1.9999999999996022E-4</v>
      </c>
      <c r="S43" s="5" t="s">
        <v>22</v>
      </c>
      <c r="T43" s="2">
        <v>50</v>
      </c>
      <c r="U43" s="2">
        <v>49.999000000000002</v>
      </c>
      <c r="V43" s="2">
        <v>6.9000000000000006E-2</v>
      </c>
      <c r="W43" s="6">
        <f t="shared" si="24"/>
        <v>-9.9999999999766942E-4</v>
      </c>
      <c r="X43" s="36">
        <f t="shared" si="9"/>
        <v>-1.9999999999953388E-5</v>
      </c>
      <c r="Y43" s="5" t="s">
        <v>22</v>
      </c>
      <c r="Z43" s="2">
        <v>50</v>
      </c>
      <c r="AA43" s="2">
        <v>50.017000000000003</v>
      </c>
      <c r="AB43" s="2">
        <v>2.1999999999999999E-2</v>
      </c>
      <c r="AC43" s="6">
        <f t="shared" si="25"/>
        <v>1.7000000000003013E-2</v>
      </c>
      <c r="AD43" s="36">
        <f t="shared" si="10"/>
        <v>3.4000000000006025E-4</v>
      </c>
      <c r="AE43" s="5" t="s">
        <v>22</v>
      </c>
      <c r="AF43" s="2">
        <v>50</v>
      </c>
      <c r="AG43" s="2">
        <v>49.991</v>
      </c>
      <c r="AH43" s="2">
        <v>5.6000000000000001E-2</v>
      </c>
      <c r="AI43" s="6">
        <f t="shared" si="26"/>
        <v>-9.0000000000003411E-3</v>
      </c>
      <c r="AJ43" s="36">
        <f t="shared" si="11"/>
        <v>-1.8000000000000681E-4</v>
      </c>
      <c r="AK43" s="6"/>
      <c r="AL43" s="6"/>
      <c r="AM43" s="6"/>
    </row>
    <row r="44" spans="1:39" ht="13.2" x14ac:dyDescent="0.25">
      <c r="A44" s="5" t="s">
        <v>23</v>
      </c>
      <c r="B44" s="2">
        <v>100</v>
      </c>
      <c r="C44" s="2">
        <v>99.960999999999999</v>
      </c>
      <c r="D44" s="2">
        <v>4.3999999999999997E-2</v>
      </c>
      <c r="E44" s="6">
        <f t="shared" si="21"/>
        <v>-3.9000000000001478E-2</v>
      </c>
      <c r="F44" s="36">
        <f t="shared" si="6"/>
        <v>-3.9000000000001479E-4</v>
      </c>
      <c r="G44" s="5" t="s">
        <v>23</v>
      </c>
      <c r="H44" s="2">
        <v>100</v>
      </c>
      <c r="I44" s="2">
        <v>99.97</v>
      </c>
      <c r="J44" s="2">
        <v>5.7000000000000002E-2</v>
      </c>
      <c r="K44" s="6">
        <f t="shared" si="22"/>
        <v>-3.0000000000001137E-2</v>
      </c>
      <c r="L44" s="36">
        <f t="shared" si="7"/>
        <v>-3.0000000000001136E-4</v>
      </c>
      <c r="M44" s="5" t="s">
        <v>23</v>
      </c>
      <c r="N44" s="2">
        <v>100</v>
      </c>
      <c r="O44" s="2">
        <v>99.984999999999999</v>
      </c>
      <c r="P44" s="2">
        <v>0.05</v>
      </c>
      <c r="Q44" s="6">
        <f t="shared" si="23"/>
        <v>-1.5000000000000568E-2</v>
      </c>
      <c r="R44" s="36">
        <f t="shared" si="8"/>
        <v>-1.5000000000000568E-4</v>
      </c>
      <c r="S44" s="5" t="s">
        <v>23</v>
      </c>
      <c r="T44" s="2">
        <v>100</v>
      </c>
      <c r="U44" s="2">
        <v>99.944000000000003</v>
      </c>
      <c r="V44" s="2">
        <v>1.9E-2</v>
      </c>
      <c r="W44" s="6">
        <f t="shared" si="24"/>
        <v>-5.5999999999997385E-2</v>
      </c>
      <c r="X44" s="36">
        <f t="shared" si="9"/>
        <v>-5.5999999999997382E-4</v>
      </c>
      <c r="Y44" s="5" t="s">
        <v>23</v>
      </c>
      <c r="Z44" s="2">
        <v>100</v>
      </c>
      <c r="AA44" s="2">
        <v>99.92</v>
      </c>
      <c r="AB44" s="2">
        <v>2.9000000000000001E-2</v>
      </c>
      <c r="AC44" s="6">
        <f t="shared" si="25"/>
        <v>-7.9999999999998295E-2</v>
      </c>
      <c r="AD44" s="36">
        <f t="shared" si="10"/>
        <v>-7.9999999999998291E-4</v>
      </c>
      <c r="AE44" s="5" t="s">
        <v>23</v>
      </c>
      <c r="AF44" s="2">
        <v>100</v>
      </c>
      <c r="AG44" s="2">
        <v>99.947999999999993</v>
      </c>
      <c r="AH44" s="2">
        <v>3.1E-2</v>
      </c>
      <c r="AI44" s="6">
        <f t="shared" si="26"/>
        <v>-5.2000000000006708E-2</v>
      </c>
      <c r="AJ44" s="36">
        <f t="shared" si="11"/>
        <v>-5.2000000000006707E-4</v>
      </c>
      <c r="AK44" s="6"/>
      <c r="AL44" s="6"/>
      <c r="AM44" s="6"/>
    </row>
    <row r="45" spans="1:39" ht="13.2" x14ac:dyDescent="0.25">
      <c r="A45" s="5" t="s">
        <v>24</v>
      </c>
      <c r="B45" s="2">
        <v>150</v>
      </c>
      <c r="C45" s="2">
        <v>149.90100000000001</v>
      </c>
      <c r="D45" s="2">
        <v>3.9E-2</v>
      </c>
      <c r="E45" s="6">
        <f t="shared" si="21"/>
        <v>-9.8999999999989541E-2</v>
      </c>
      <c r="F45" s="36">
        <f t="shared" si="6"/>
        <v>-6.5999999999993028E-4</v>
      </c>
      <c r="G45" s="5" t="s">
        <v>24</v>
      </c>
      <c r="H45" s="2">
        <v>150</v>
      </c>
      <c r="I45" s="2">
        <v>149.928</v>
      </c>
      <c r="J45" s="2">
        <v>4.8000000000000001E-2</v>
      </c>
      <c r="K45" s="6">
        <f t="shared" si="22"/>
        <v>-7.2000000000002728E-2</v>
      </c>
      <c r="L45" s="36">
        <f t="shared" si="7"/>
        <v>-4.8000000000001817E-4</v>
      </c>
      <c r="M45" s="5" t="s">
        <v>24</v>
      </c>
      <c r="N45" s="2">
        <v>150</v>
      </c>
      <c r="O45" s="2">
        <v>149.95500000000001</v>
      </c>
      <c r="P45" s="2">
        <v>7.9000000000000001E-2</v>
      </c>
      <c r="Q45" s="6">
        <f t="shared" si="23"/>
        <v>-4.4999999999987494E-2</v>
      </c>
      <c r="R45" s="36">
        <f t="shared" si="8"/>
        <v>-2.9999999999991665E-4</v>
      </c>
      <c r="S45" s="5" t="s">
        <v>24</v>
      </c>
      <c r="T45" s="2">
        <v>150</v>
      </c>
      <c r="U45" s="2">
        <v>149.87700000000001</v>
      </c>
      <c r="V45" s="2">
        <v>2.5999999999999999E-2</v>
      </c>
      <c r="W45" s="6">
        <f t="shared" si="24"/>
        <v>-0.12299999999999045</v>
      </c>
      <c r="X45" s="36">
        <f t="shared" si="9"/>
        <v>-8.1999999999993634E-4</v>
      </c>
      <c r="Y45" s="5" t="s">
        <v>24</v>
      </c>
      <c r="Z45" s="2">
        <v>150</v>
      </c>
      <c r="AA45" s="2">
        <v>149.834</v>
      </c>
      <c r="AB45" s="2">
        <v>4.3999999999999997E-2</v>
      </c>
      <c r="AC45" s="6">
        <f t="shared" si="25"/>
        <v>-0.16599999999999682</v>
      </c>
      <c r="AD45" s="36">
        <f t="shared" si="10"/>
        <v>-1.1066666666666454E-3</v>
      </c>
      <c r="AE45" s="5" t="s">
        <v>24</v>
      </c>
      <c r="AF45" s="2">
        <v>150</v>
      </c>
      <c r="AG45" s="2">
        <v>149.898</v>
      </c>
      <c r="AH45" s="2">
        <v>4.9000000000000002E-2</v>
      </c>
      <c r="AI45" s="6">
        <f t="shared" si="26"/>
        <v>-0.10200000000000387</v>
      </c>
      <c r="AJ45" s="36">
        <f t="shared" si="11"/>
        <v>-6.8000000000002574E-4</v>
      </c>
      <c r="AK45" s="6"/>
      <c r="AL45" s="6"/>
      <c r="AM45" s="6"/>
    </row>
    <row r="46" spans="1:39" ht="13.2" x14ac:dyDescent="0.25">
      <c r="A46" s="5" t="s">
        <v>25</v>
      </c>
      <c r="B46" s="2">
        <v>200</v>
      </c>
      <c r="C46" s="2">
        <v>199.89500000000001</v>
      </c>
      <c r="D46" s="2">
        <v>7.1999999999999995E-2</v>
      </c>
      <c r="E46" s="6">
        <f t="shared" si="21"/>
        <v>-0.10499999999998977</v>
      </c>
      <c r="F46" s="36">
        <f t="shared" si="6"/>
        <v>-5.2499999999994879E-4</v>
      </c>
      <c r="G46" s="5" t="s">
        <v>25</v>
      </c>
      <c r="H46" s="2">
        <v>200</v>
      </c>
      <c r="I46" s="2">
        <v>199.90299999999999</v>
      </c>
      <c r="J46" s="2">
        <v>6.0999999999999999E-2</v>
      </c>
      <c r="K46" s="6">
        <f t="shared" si="22"/>
        <v>-9.7000000000008413E-2</v>
      </c>
      <c r="L46" s="36">
        <f t="shared" si="7"/>
        <v>-4.8500000000004204E-4</v>
      </c>
      <c r="M46" s="5" t="s">
        <v>25</v>
      </c>
      <c r="N46" s="2">
        <v>200</v>
      </c>
      <c r="O46" s="2">
        <v>199.94800000000001</v>
      </c>
      <c r="P46" s="2">
        <v>7.2999999999999995E-2</v>
      </c>
      <c r="Q46" s="6">
        <f t="shared" si="23"/>
        <v>-5.1999999999992497E-2</v>
      </c>
      <c r="R46" s="36">
        <f t="shared" si="8"/>
        <v>-2.5999999999996246E-4</v>
      </c>
      <c r="S46" s="5" t="s">
        <v>25</v>
      </c>
      <c r="T46" s="2">
        <v>200</v>
      </c>
      <c r="U46" s="2">
        <v>199.86699999999999</v>
      </c>
      <c r="V46" s="2">
        <v>1.4999999999999999E-2</v>
      </c>
      <c r="W46" s="6">
        <f t="shared" si="24"/>
        <v>-0.13300000000000978</v>
      </c>
      <c r="X46" s="36">
        <f t="shared" si="9"/>
        <v>-6.6500000000004891E-4</v>
      </c>
      <c r="Y46" s="5" t="s">
        <v>25</v>
      </c>
      <c r="Z46" s="2">
        <v>200</v>
      </c>
      <c r="AA46" s="2">
        <v>199.78100000000001</v>
      </c>
      <c r="AB46" s="2">
        <v>1.7999999999999999E-2</v>
      </c>
      <c r="AC46" s="6">
        <f t="shared" si="25"/>
        <v>-0.21899999999999409</v>
      </c>
      <c r="AD46" s="36">
        <f t="shared" si="10"/>
        <v>-1.0949999999999703E-3</v>
      </c>
      <c r="AE46" s="5" t="s">
        <v>25</v>
      </c>
      <c r="AF46" s="2">
        <v>200</v>
      </c>
      <c r="AG46" s="2">
        <v>199.88</v>
      </c>
      <c r="AH46" s="2">
        <v>0.114</v>
      </c>
      <c r="AI46" s="6">
        <f t="shared" si="26"/>
        <v>-0.12000000000000455</v>
      </c>
      <c r="AJ46" s="36">
        <f t="shared" si="11"/>
        <v>-6.0000000000002272E-4</v>
      </c>
      <c r="AK46" s="6"/>
      <c r="AL46" s="6"/>
      <c r="AM46" s="6"/>
    </row>
    <row r="47" spans="1:39" ht="13.2" x14ac:dyDescent="0.25">
      <c r="A47" s="5" t="s">
        <v>26</v>
      </c>
      <c r="B47" s="2">
        <v>10</v>
      </c>
      <c r="C47" s="2">
        <v>9.89</v>
      </c>
      <c r="D47" s="2">
        <v>8.1000000000000003E-2</v>
      </c>
      <c r="E47" s="6">
        <f t="shared" si="21"/>
        <v>-0.10999999999999943</v>
      </c>
      <c r="F47" s="36">
        <f t="shared" si="6"/>
        <v>-1.0999999999999944E-2</v>
      </c>
      <c r="G47" s="5" t="s">
        <v>26</v>
      </c>
      <c r="H47" s="2">
        <v>10</v>
      </c>
      <c r="I47" s="2">
        <v>9.8249999999999993</v>
      </c>
      <c r="J47" s="2">
        <v>5.7000000000000002E-2</v>
      </c>
      <c r="K47" s="6">
        <f t="shared" si="22"/>
        <v>-0.17500000000000071</v>
      </c>
      <c r="L47" s="36">
        <f t="shared" si="7"/>
        <v>-1.7500000000000071E-2</v>
      </c>
      <c r="M47" s="5" t="s">
        <v>26</v>
      </c>
      <c r="N47" s="2">
        <v>10</v>
      </c>
      <c r="O47" s="2">
        <v>9.7620000000000005</v>
      </c>
      <c r="P47" s="2">
        <v>3.9E-2</v>
      </c>
      <c r="Q47" s="6">
        <f t="shared" si="23"/>
        <v>-0.23799999999999955</v>
      </c>
      <c r="R47" s="36">
        <f t="shared" si="8"/>
        <v>-2.3799999999999953E-2</v>
      </c>
      <c r="S47" s="5" t="s">
        <v>26</v>
      </c>
      <c r="T47" s="2">
        <v>10</v>
      </c>
      <c r="U47" s="2">
        <v>9.7590000000000003</v>
      </c>
      <c r="V47" s="2">
        <v>5.6000000000000001E-2</v>
      </c>
      <c r="W47" s="6">
        <f t="shared" si="24"/>
        <v>-0.24099999999999966</v>
      </c>
      <c r="X47" s="36">
        <f t="shared" si="9"/>
        <v>-2.4099999999999965E-2</v>
      </c>
      <c r="Y47" s="5" t="s">
        <v>26</v>
      </c>
      <c r="Z47" s="2">
        <v>10</v>
      </c>
      <c r="AA47" s="2">
        <v>9.8279999999999994</v>
      </c>
      <c r="AB47" s="2">
        <v>0.13500000000000001</v>
      </c>
      <c r="AC47" s="6">
        <f t="shared" si="25"/>
        <v>-0.1720000000000006</v>
      </c>
      <c r="AD47" s="36">
        <f t="shared" si="10"/>
        <v>-1.7200000000000059E-2</v>
      </c>
      <c r="AE47" s="5" t="s">
        <v>26</v>
      </c>
      <c r="AF47" s="2">
        <v>10</v>
      </c>
      <c r="AG47" s="2">
        <v>9.8130000000000006</v>
      </c>
      <c r="AH47" s="2">
        <v>7.5999999999999998E-2</v>
      </c>
      <c r="AI47" s="6">
        <f t="shared" si="26"/>
        <v>-0.18699999999999939</v>
      </c>
      <c r="AJ47" s="36">
        <f t="shared" si="11"/>
        <v>-1.8699999999999939E-2</v>
      </c>
      <c r="AK47" s="6"/>
      <c r="AL47" s="6"/>
      <c r="AM47" s="6"/>
    </row>
    <row r="48" spans="1:39" ht="13.2" x14ac:dyDescent="0.25">
      <c r="A48" s="5" t="s">
        <v>27</v>
      </c>
      <c r="B48" s="2">
        <v>40</v>
      </c>
      <c r="C48" s="2">
        <v>38.716000000000001</v>
      </c>
      <c r="D48" s="2">
        <v>0.11799999999999999</v>
      </c>
      <c r="E48" s="6">
        <f t="shared" si="21"/>
        <v>-1.2839999999999989</v>
      </c>
      <c r="F48" s="36">
        <f t="shared" si="6"/>
        <v>-3.2099999999999976E-2</v>
      </c>
      <c r="G48" s="5" t="s">
        <v>27</v>
      </c>
      <c r="H48" s="2">
        <v>40</v>
      </c>
      <c r="I48" s="2">
        <v>39.396999999999998</v>
      </c>
      <c r="J48" s="2">
        <v>5.7000000000000002E-2</v>
      </c>
      <c r="K48" s="6">
        <f t="shared" si="22"/>
        <v>-0.60300000000000153</v>
      </c>
      <c r="L48" s="36">
        <f t="shared" si="7"/>
        <v>-1.5075000000000038E-2</v>
      </c>
      <c r="M48" s="5" t="s">
        <v>27</v>
      </c>
      <c r="N48" s="2">
        <v>40</v>
      </c>
      <c r="O48" s="2">
        <v>39.648000000000003</v>
      </c>
      <c r="P48" s="2">
        <v>6.0999999999999999E-2</v>
      </c>
      <c r="Q48" s="6">
        <f t="shared" si="23"/>
        <v>-0.35199999999999676</v>
      </c>
      <c r="R48" s="36">
        <f t="shared" si="8"/>
        <v>-8.799999999999919E-3</v>
      </c>
      <c r="S48" s="5" t="s">
        <v>27</v>
      </c>
      <c r="T48" s="2">
        <v>40</v>
      </c>
      <c r="U48" s="2">
        <v>39.551000000000002</v>
      </c>
      <c r="V48" s="2">
        <v>0.11700000000000001</v>
      </c>
      <c r="W48" s="6">
        <f t="shared" si="24"/>
        <v>-0.44899999999999807</v>
      </c>
      <c r="X48" s="36">
        <f t="shared" si="9"/>
        <v>-1.1224999999999952E-2</v>
      </c>
      <c r="Y48" s="5" t="s">
        <v>27</v>
      </c>
      <c r="Z48" s="2">
        <v>40</v>
      </c>
      <c r="AA48" s="2">
        <v>39.499000000000002</v>
      </c>
      <c r="AB48" s="2">
        <v>0.17100000000000001</v>
      </c>
      <c r="AC48" s="6">
        <f t="shared" si="25"/>
        <v>-0.50099999999999767</v>
      </c>
      <c r="AD48" s="36">
        <f t="shared" si="10"/>
        <v>-1.2524999999999942E-2</v>
      </c>
      <c r="AE48" s="5" t="s">
        <v>27</v>
      </c>
      <c r="AF48" s="2">
        <v>40</v>
      </c>
      <c r="AG48" s="2">
        <v>39.658000000000001</v>
      </c>
      <c r="AH48" s="2">
        <v>3.2000000000000001E-2</v>
      </c>
      <c r="AI48" s="6">
        <f t="shared" si="26"/>
        <v>-0.34199999999999875</v>
      </c>
      <c r="AJ48" s="36">
        <f t="shared" si="11"/>
        <v>-8.5499999999999691E-3</v>
      </c>
      <c r="AK48" s="6"/>
      <c r="AL48" s="6"/>
      <c r="AM48" s="6"/>
    </row>
    <row r="49" spans="1:39" ht="13.2" x14ac:dyDescent="0.25">
      <c r="A49" s="5" t="s">
        <v>28</v>
      </c>
      <c r="B49" s="2">
        <v>80</v>
      </c>
      <c r="C49" s="2">
        <v>79.561999999999998</v>
      </c>
      <c r="D49" s="2">
        <v>6.5000000000000002E-2</v>
      </c>
      <c r="E49" s="6">
        <f t="shared" si="21"/>
        <v>-0.43800000000000239</v>
      </c>
      <c r="F49" s="36">
        <f t="shared" si="6"/>
        <v>-5.4750000000000302E-3</v>
      </c>
      <c r="G49" s="5" t="s">
        <v>28</v>
      </c>
      <c r="H49" s="2">
        <v>80</v>
      </c>
      <c r="I49" s="2">
        <v>79.364000000000004</v>
      </c>
      <c r="J49" s="2">
        <v>3.6999999999999998E-2</v>
      </c>
      <c r="K49" s="6">
        <f t="shared" si="22"/>
        <v>-0.63599999999999568</v>
      </c>
      <c r="L49" s="36">
        <f t="shared" si="7"/>
        <v>-7.9499999999999467E-3</v>
      </c>
      <c r="M49" s="8" t="s">
        <v>44</v>
      </c>
      <c r="N49" s="2">
        <v>80</v>
      </c>
      <c r="O49" s="2">
        <v>79.361000000000004</v>
      </c>
      <c r="P49" s="2">
        <v>6.6000000000000003E-2</v>
      </c>
      <c r="Q49" s="6">
        <f t="shared" si="23"/>
        <v>-0.63899999999999579</v>
      </c>
      <c r="R49" s="36">
        <f t="shared" si="8"/>
        <v>-7.9874999999999478E-3</v>
      </c>
      <c r="S49" s="5" t="s">
        <v>28</v>
      </c>
      <c r="T49" s="2">
        <v>80</v>
      </c>
      <c r="U49" s="2">
        <v>79.366</v>
      </c>
      <c r="V49" s="2">
        <v>6.8000000000000005E-2</v>
      </c>
      <c r="W49" s="6">
        <f t="shared" si="24"/>
        <v>-0.63400000000000034</v>
      </c>
      <c r="X49" s="36">
        <f t="shared" si="9"/>
        <v>-7.925000000000005E-3</v>
      </c>
      <c r="Y49" s="5" t="s">
        <v>28</v>
      </c>
      <c r="Z49" s="2">
        <v>80</v>
      </c>
      <c r="AA49" s="2">
        <v>79.233000000000004</v>
      </c>
      <c r="AB49" s="2">
        <v>0.08</v>
      </c>
      <c r="AC49" s="6">
        <f t="shared" si="25"/>
        <v>-0.76699999999999591</v>
      </c>
      <c r="AD49" s="36">
        <f t="shared" si="10"/>
        <v>-9.5874999999999485E-3</v>
      </c>
      <c r="AE49" s="5" t="s">
        <v>28</v>
      </c>
      <c r="AF49" s="2">
        <v>80</v>
      </c>
      <c r="AG49" s="2">
        <v>79.382999999999996</v>
      </c>
      <c r="AH49" s="2">
        <v>3.7999999999999999E-2</v>
      </c>
      <c r="AI49" s="6">
        <f t="shared" si="26"/>
        <v>-0.61700000000000443</v>
      </c>
      <c r="AJ49" s="36">
        <f t="shared" si="11"/>
        <v>-7.7125000000000552E-3</v>
      </c>
      <c r="AK49" s="6"/>
      <c r="AL49" s="6"/>
      <c r="AM49" s="6"/>
    </row>
    <row r="50" spans="1:39" ht="13.2" x14ac:dyDescent="0.25">
      <c r="A50" s="5" t="s">
        <v>29</v>
      </c>
      <c r="B50" s="2">
        <v>160</v>
      </c>
      <c r="C50" s="2">
        <v>159.345</v>
      </c>
      <c r="D50" s="2">
        <v>7.4999999999999997E-2</v>
      </c>
      <c r="E50" s="6">
        <f t="shared" si="21"/>
        <v>-0.65500000000000114</v>
      </c>
      <c r="F50" s="36">
        <f t="shared" si="6"/>
        <v>-4.0937500000000071E-3</v>
      </c>
      <c r="G50" s="5" t="s">
        <v>29</v>
      </c>
      <c r="H50" s="2">
        <v>160</v>
      </c>
      <c r="I50" s="2">
        <v>159.297</v>
      </c>
      <c r="J50" s="2">
        <v>4.2999999999999997E-2</v>
      </c>
      <c r="K50" s="6">
        <f t="shared" si="22"/>
        <v>-0.70300000000000296</v>
      </c>
      <c r="L50" s="36">
        <f t="shared" si="7"/>
        <v>-4.3937500000000183E-3</v>
      </c>
      <c r="M50" s="5" t="s">
        <v>29</v>
      </c>
      <c r="N50" s="2">
        <v>160</v>
      </c>
      <c r="O50" s="2">
        <v>159.44</v>
      </c>
      <c r="P50" s="2">
        <v>6.2E-2</v>
      </c>
      <c r="Q50" s="6">
        <f t="shared" si="23"/>
        <v>-0.56000000000000227</v>
      </c>
      <c r="R50" s="36">
        <f t="shared" si="8"/>
        <v>-3.5000000000000144E-3</v>
      </c>
      <c r="S50" s="5" t="s">
        <v>29</v>
      </c>
      <c r="T50" s="2">
        <v>160</v>
      </c>
      <c r="U50" s="2">
        <v>159.22499999999999</v>
      </c>
      <c r="V50" s="2">
        <v>0.16600000000000001</v>
      </c>
      <c r="W50" s="6">
        <f t="shared" si="24"/>
        <v>-0.77500000000000568</v>
      </c>
      <c r="X50" s="36">
        <f t="shared" si="9"/>
        <v>-4.8437500000000355E-3</v>
      </c>
      <c r="Y50" s="5" t="s">
        <v>29</v>
      </c>
      <c r="Z50" s="2">
        <v>160</v>
      </c>
      <c r="AA50" s="2">
        <v>159.07499999999999</v>
      </c>
      <c r="AB50" s="2">
        <v>0.115</v>
      </c>
      <c r="AC50" s="6">
        <f t="shared" ref="AC50:AC51" si="27">AA50-Z50</f>
        <v>-0.92500000000001137</v>
      </c>
      <c r="AD50" s="36">
        <f t="shared" si="10"/>
        <v>-5.7812500000000711E-3</v>
      </c>
      <c r="AE50" s="5" t="s">
        <v>29</v>
      </c>
      <c r="AF50" s="2">
        <v>160</v>
      </c>
      <c r="AG50" s="2">
        <v>159.214</v>
      </c>
      <c r="AH50" s="2">
        <v>0.111</v>
      </c>
      <c r="AI50" s="6">
        <f t="shared" si="26"/>
        <v>-0.78600000000000136</v>
      </c>
      <c r="AJ50" s="36">
        <f t="shared" si="11"/>
        <v>-4.9125000000000089E-3</v>
      </c>
      <c r="AK50" s="6"/>
      <c r="AL50" s="6"/>
      <c r="AM50" s="6"/>
    </row>
    <row r="51" spans="1:39" ht="13.2" x14ac:dyDescent="0.25">
      <c r="A51" s="5" t="s">
        <v>30</v>
      </c>
      <c r="B51" s="2">
        <v>220</v>
      </c>
      <c r="C51" s="2">
        <v>219.339</v>
      </c>
      <c r="D51" s="2">
        <v>7.4999999999999997E-2</v>
      </c>
      <c r="E51" s="6">
        <f t="shared" si="21"/>
        <v>-0.66100000000000136</v>
      </c>
      <c r="F51" s="36">
        <f t="shared" si="6"/>
        <v>-3.0045454545454607E-3</v>
      </c>
      <c r="G51" s="5" t="s">
        <v>30</v>
      </c>
      <c r="H51" s="2">
        <v>220</v>
      </c>
      <c r="I51" s="2">
        <v>219.00700000000001</v>
      </c>
      <c r="J51" s="2">
        <v>5.0999999999999997E-2</v>
      </c>
      <c r="K51" s="6">
        <f t="shared" si="22"/>
        <v>-0.992999999999995</v>
      </c>
      <c r="L51" s="36">
        <f t="shared" si="7"/>
        <v>-4.5136363636363412E-3</v>
      </c>
      <c r="M51" s="8" t="s">
        <v>45</v>
      </c>
      <c r="N51" s="2">
        <v>220</v>
      </c>
      <c r="O51" s="2">
        <v>219.03700000000001</v>
      </c>
      <c r="P51" s="2">
        <v>6.0999999999999999E-2</v>
      </c>
      <c r="Q51" s="6">
        <f t="shared" si="23"/>
        <v>-0.96299999999999386</v>
      </c>
      <c r="R51" s="36">
        <f t="shared" si="8"/>
        <v>-4.3772727272726993E-3</v>
      </c>
      <c r="S51" s="5" t="s">
        <v>30</v>
      </c>
      <c r="T51" s="2">
        <v>220</v>
      </c>
      <c r="U51" s="2">
        <v>219.11099999999999</v>
      </c>
      <c r="V51" s="2">
        <v>0.11899999999999999</v>
      </c>
      <c r="W51" s="6">
        <f t="shared" si="24"/>
        <v>-0.88900000000001</v>
      </c>
      <c r="X51" s="36">
        <f t="shared" si="9"/>
        <v>-4.0409090909091366E-3</v>
      </c>
      <c r="Y51" s="5" t="s">
        <v>30</v>
      </c>
      <c r="Z51" s="2">
        <v>220</v>
      </c>
      <c r="AA51" s="2">
        <v>218.90199999999999</v>
      </c>
      <c r="AB51" s="2">
        <v>0.10100000000000001</v>
      </c>
      <c r="AC51" s="6">
        <f t="shared" si="27"/>
        <v>-1.0980000000000132</v>
      </c>
      <c r="AD51" s="36">
        <f t="shared" si="10"/>
        <v>-4.9909090909091508E-3</v>
      </c>
      <c r="AE51" s="5" t="s">
        <v>30</v>
      </c>
      <c r="AF51" s="2">
        <v>220</v>
      </c>
      <c r="AG51" s="2">
        <v>219.02099999999999</v>
      </c>
      <c r="AH51" s="2">
        <v>0.05</v>
      </c>
      <c r="AI51" s="6">
        <f t="shared" si="26"/>
        <v>-0.97900000000001342</v>
      </c>
      <c r="AJ51" s="36">
        <f t="shared" si="11"/>
        <v>-4.4500000000000607E-3</v>
      </c>
      <c r="AK51" s="6"/>
      <c r="AL51" s="6"/>
      <c r="AM51" s="6"/>
    </row>
    <row r="52" spans="1:39" ht="15.75" customHeight="1" x14ac:dyDescent="0.25">
      <c r="F52" s="36"/>
      <c r="L52" s="36"/>
      <c r="R52" s="36"/>
      <c r="X52" s="36"/>
      <c r="AD52" s="36"/>
      <c r="AJ52" s="36"/>
    </row>
    <row r="53" spans="1:39" ht="13.2" x14ac:dyDescent="0.25">
      <c r="A53" s="1" t="s">
        <v>46</v>
      </c>
      <c r="B53" s="2" t="s">
        <v>7</v>
      </c>
      <c r="C53" s="2" t="s">
        <v>8</v>
      </c>
      <c r="D53" s="2" t="s">
        <v>9</v>
      </c>
      <c r="E53" s="2" t="s">
        <v>10</v>
      </c>
      <c r="F53" s="2" t="s">
        <v>136</v>
      </c>
      <c r="G53" s="1" t="s">
        <v>47</v>
      </c>
      <c r="H53" s="2" t="s">
        <v>7</v>
      </c>
      <c r="I53" s="2" t="s">
        <v>8</v>
      </c>
      <c r="J53" s="2" t="s">
        <v>9</v>
      </c>
      <c r="K53" s="2" t="s">
        <v>10</v>
      </c>
      <c r="L53" s="2" t="s">
        <v>136</v>
      </c>
      <c r="M53" s="1" t="s">
        <v>48</v>
      </c>
      <c r="N53" s="2" t="s">
        <v>7</v>
      </c>
      <c r="O53" s="2" t="s">
        <v>8</v>
      </c>
      <c r="P53" s="2" t="s">
        <v>9</v>
      </c>
      <c r="Q53" s="2" t="s">
        <v>10</v>
      </c>
      <c r="R53" s="2" t="s">
        <v>136</v>
      </c>
      <c r="S53" s="1" t="s">
        <v>49</v>
      </c>
      <c r="T53" s="2" t="s">
        <v>7</v>
      </c>
      <c r="U53" s="2" t="s">
        <v>8</v>
      </c>
      <c r="V53" s="2" t="s">
        <v>9</v>
      </c>
      <c r="W53" s="2" t="s">
        <v>10</v>
      </c>
      <c r="X53" s="2" t="s">
        <v>136</v>
      </c>
      <c r="Y53" s="1" t="s">
        <v>50</v>
      </c>
      <c r="Z53" s="2" t="s">
        <v>7</v>
      </c>
      <c r="AA53" s="2" t="s">
        <v>8</v>
      </c>
      <c r="AB53" s="2" t="s">
        <v>9</v>
      </c>
      <c r="AC53" s="2" t="s">
        <v>10</v>
      </c>
      <c r="AD53" s="2" t="s">
        <v>136</v>
      </c>
      <c r="AE53" s="1" t="s">
        <v>51</v>
      </c>
      <c r="AF53" s="2" t="s">
        <v>7</v>
      </c>
      <c r="AG53" s="2" t="s">
        <v>8</v>
      </c>
      <c r="AH53" s="2" t="s">
        <v>9</v>
      </c>
      <c r="AI53" s="2" t="s">
        <v>10</v>
      </c>
      <c r="AJ53" s="2" t="s">
        <v>136</v>
      </c>
      <c r="AK53" s="2"/>
      <c r="AL53" s="2"/>
      <c r="AM53" s="2"/>
    </row>
    <row r="54" spans="1:39" ht="13.2" x14ac:dyDescent="0.25">
      <c r="A54" s="5" t="s">
        <v>16</v>
      </c>
      <c r="B54" s="2">
        <v>10</v>
      </c>
      <c r="C54" s="2">
        <v>9.9390000000000001</v>
      </c>
      <c r="D54" s="2">
        <v>2.5000000000000001E-2</v>
      </c>
      <c r="E54" s="6">
        <f t="shared" ref="E54:E68" si="28">C54-B54</f>
        <v>-6.0999999999999943E-2</v>
      </c>
      <c r="F54" s="36">
        <f t="shared" si="6"/>
        <v>-6.0999999999999943E-3</v>
      </c>
      <c r="G54" s="5" t="s">
        <v>16</v>
      </c>
      <c r="H54" s="2">
        <v>10</v>
      </c>
      <c r="I54" s="2">
        <v>9.9949999999999992</v>
      </c>
      <c r="J54" s="2">
        <v>0.108</v>
      </c>
      <c r="K54" s="6">
        <f t="shared" ref="K54:K58" si="29">I54-H54</f>
        <v>-5.0000000000007816E-3</v>
      </c>
      <c r="L54" s="36">
        <f t="shared" si="7"/>
        <v>-5.0000000000007818E-4</v>
      </c>
      <c r="M54" s="5" t="s">
        <v>16</v>
      </c>
      <c r="N54" s="2">
        <v>10</v>
      </c>
      <c r="O54" s="2">
        <v>10.002000000000001</v>
      </c>
      <c r="P54" s="2">
        <v>5.6000000000000001E-2</v>
      </c>
      <c r="Q54" s="6">
        <f t="shared" ref="Q54:Q68" si="30">O54-N54</f>
        <v>2.0000000000006679E-3</v>
      </c>
      <c r="R54" s="36">
        <f t="shared" si="8"/>
        <v>2.000000000000668E-4</v>
      </c>
      <c r="S54" s="5" t="s">
        <v>16</v>
      </c>
      <c r="T54" s="2">
        <v>10</v>
      </c>
      <c r="U54" s="2">
        <v>10.007</v>
      </c>
      <c r="V54" s="2">
        <v>0.02</v>
      </c>
      <c r="W54" s="6">
        <f t="shared" ref="W54:W57" si="31">U54-T54</f>
        <v>6.9999999999996732E-3</v>
      </c>
      <c r="X54" s="36">
        <f t="shared" si="9"/>
        <v>6.9999999999996736E-4</v>
      </c>
      <c r="Y54" s="5" t="s">
        <v>16</v>
      </c>
      <c r="Z54" s="2">
        <v>10</v>
      </c>
      <c r="AA54" s="2">
        <v>10.007999999999999</v>
      </c>
      <c r="AB54" s="2">
        <v>5.3999999999999999E-2</v>
      </c>
      <c r="AC54" s="6">
        <f t="shared" ref="AC54:AC68" si="32">AA54-Z54</f>
        <v>7.9999999999991189E-3</v>
      </c>
      <c r="AD54" s="36">
        <f t="shared" si="10"/>
        <v>7.9999999999991189E-4</v>
      </c>
      <c r="AE54" s="5" t="s">
        <v>16</v>
      </c>
      <c r="AF54" s="2">
        <v>10</v>
      </c>
      <c r="AG54" s="2">
        <v>10.021000000000001</v>
      </c>
      <c r="AH54" s="2">
        <v>3.6999999999999998E-2</v>
      </c>
      <c r="AI54" s="6">
        <f t="shared" ref="AI54:AI68" si="33">AG54-AF54</f>
        <v>2.1000000000000796E-2</v>
      </c>
      <c r="AJ54" s="36">
        <f t="shared" si="11"/>
        <v>2.1000000000000797E-3</v>
      </c>
      <c r="AK54" s="6"/>
      <c r="AL54" s="6"/>
      <c r="AM54" s="6"/>
    </row>
    <row r="55" spans="1:39" ht="13.2" x14ac:dyDescent="0.25">
      <c r="A55" s="5" t="s">
        <v>17</v>
      </c>
      <c r="B55" s="2">
        <v>47</v>
      </c>
      <c r="C55" s="2">
        <v>46.948</v>
      </c>
      <c r="D55" s="2">
        <v>3.5999999999999997E-2</v>
      </c>
      <c r="E55" s="6">
        <f t="shared" si="28"/>
        <v>-5.1999999999999602E-2</v>
      </c>
      <c r="F55" s="36">
        <f t="shared" si="6"/>
        <v>-1.1063829787233959E-3</v>
      </c>
      <c r="G55" s="5" t="s">
        <v>17</v>
      </c>
      <c r="H55" s="2">
        <v>47</v>
      </c>
      <c r="I55" s="2">
        <v>46.975000000000001</v>
      </c>
      <c r="J55" s="2">
        <v>3.9E-2</v>
      </c>
      <c r="K55" s="6">
        <f t="shared" si="29"/>
        <v>-2.4999999999998579E-2</v>
      </c>
      <c r="L55" s="36">
        <f t="shared" si="7"/>
        <v>-5.3191489361699104E-4</v>
      </c>
      <c r="M55" s="5" t="s">
        <v>17</v>
      </c>
      <c r="N55" s="2">
        <v>47</v>
      </c>
      <c r="O55" s="2">
        <v>46.945</v>
      </c>
      <c r="P55" s="2">
        <v>6.0999999999999999E-2</v>
      </c>
      <c r="Q55" s="6">
        <f t="shared" si="30"/>
        <v>-5.4999999999999716E-2</v>
      </c>
      <c r="R55" s="36">
        <f t="shared" si="8"/>
        <v>-1.1702127659574408E-3</v>
      </c>
      <c r="S55" s="5" t="s">
        <v>17</v>
      </c>
      <c r="T55" s="2">
        <v>47</v>
      </c>
      <c r="U55" s="2">
        <v>46.926000000000002</v>
      </c>
      <c r="V55" s="2">
        <v>0.04</v>
      </c>
      <c r="W55" s="6">
        <f t="shared" si="31"/>
        <v>-7.3999999999998067E-2</v>
      </c>
      <c r="X55" s="36">
        <f t="shared" si="9"/>
        <v>-1.5744680851063418E-3</v>
      </c>
      <c r="Y55" s="5" t="s">
        <v>17</v>
      </c>
      <c r="Z55" s="2">
        <v>47</v>
      </c>
      <c r="AA55" s="2">
        <v>46.918999999999997</v>
      </c>
      <c r="AB55" s="2">
        <v>1.6E-2</v>
      </c>
      <c r="AC55" s="6">
        <f t="shared" si="32"/>
        <v>-8.100000000000307E-2</v>
      </c>
      <c r="AD55" s="36">
        <f t="shared" si="10"/>
        <v>-1.7234042553192143E-3</v>
      </c>
      <c r="AE55" s="5" t="s">
        <v>17</v>
      </c>
      <c r="AF55" s="2">
        <v>47</v>
      </c>
      <c r="AG55" s="2">
        <v>46.94</v>
      </c>
      <c r="AH55" s="2">
        <v>1.4E-2</v>
      </c>
      <c r="AI55" s="6">
        <f t="shared" si="33"/>
        <v>-6.0000000000002274E-2</v>
      </c>
      <c r="AJ55" s="36">
        <f t="shared" si="11"/>
        <v>-1.2765957446808994E-3</v>
      </c>
      <c r="AK55" s="6"/>
      <c r="AL55" s="6"/>
      <c r="AM55" s="6"/>
    </row>
    <row r="56" spans="1:39" ht="13.2" x14ac:dyDescent="0.25">
      <c r="A56" s="5" t="s">
        <v>18</v>
      </c>
      <c r="B56" s="2">
        <v>94</v>
      </c>
      <c r="C56" s="2">
        <v>93.849000000000004</v>
      </c>
      <c r="D56" s="2">
        <v>3.6999999999999998E-2</v>
      </c>
      <c r="E56" s="6">
        <f t="shared" si="28"/>
        <v>-0.15099999999999625</v>
      </c>
      <c r="F56" s="36">
        <f t="shared" si="6"/>
        <v>-1.6063829787233642E-3</v>
      </c>
      <c r="G56" s="5" t="s">
        <v>18</v>
      </c>
      <c r="H56" s="2">
        <v>94</v>
      </c>
      <c r="I56" s="2">
        <v>93.894999999999996</v>
      </c>
      <c r="J56" s="2">
        <v>2.4E-2</v>
      </c>
      <c r="K56" s="6">
        <f t="shared" si="29"/>
        <v>-0.10500000000000398</v>
      </c>
      <c r="L56" s="36">
        <f t="shared" si="7"/>
        <v>-1.117021276595787E-3</v>
      </c>
      <c r="M56" s="5" t="s">
        <v>18</v>
      </c>
      <c r="N56" s="2">
        <v>94</v>
      </c>
      <c r="O56" s="2">
        <v>93.896000000000001</v>
      </c>
      <c r="P56" s="2">
        <v>1.6E-2</v>
      </c>
      <c r="Q56" s="6">
        <f t="shared" si="30"/>
        <v>-0.1039999999999992</v>
      </c>
      <c r="R56" s="36">
        <f t="shared" si="8"/>
        <v>-1.1063829787233959E-3</v>
      </c>
      <c r="S56" s="5" t="s">
        <v>18</v>
      </c>
      <c r="T56" s="2">
        <v>94</v>
      </c>
      <c r="U56" s="2">
        <v>93.912999999999997</v>
      </c>
      <c r="V56" s="2">
        <v>0.03</v>
      </c>
      <c r="W56" s="6">
        <f t="shared" si="31"/>
        <v>-8.7000000000003297E-2</v>
      </c>
      <c r="X56" s="36">
        <f t="shared" si="9"/>
        <v>-9.255319148936521E-4</v>
      </c>
      <c r="Y56" s="5" t="s">
        <v>18</v>
      </c>
      <c r="Z56" s="2">
        <v>94</v>
      </c>
      <c r="AA56" s="2">
        <v>93.891999999999996</v>
      </c>
      <c r="AB56" s="2">
        <v>3.6999999999999998E-2</v>
      </c>
      <c r="AC56" s="6">
        <f t="shared" si="32"/>
        <v>-0.10800000000000409</v>
      </c>
      <c r="AD56" s="36">
        <f t="shared" si="10"/>
        <v>-1.1489361702128095E-3</v>
      </c>
      <c r="AE56" s="5" t="s">
        <v>18</v>
      </c>
      <c r="AF56" s="2">
        <v>94</v>
      </c>
      <c r="AG56" s="2">
        <v>93.850999999999999</v>
      </c>
      <c r="AH56" s="2">
        <v>3.9E-2</v>
      </c>
      <c r="AI56" s="6">
        <f t="shared" si="33"/>
        <v>-0.14900000000000091</v>
      </c>
      <c r="AJ56" s="36">
        <f t="shared" si="11"/>
        <v>-1.5851063829787331E-3</v>
      </c>
      <c r="AK56" s="6"/>
      <c r="AL56" s="6"/>
      <c r="AM56" s="6"/>
    </row>
    <row r="57" spans="1:39" ht="13.2" x14ac:dyDescent="0.25">
      <c r="A57" s="5" t="s">
        <v>19</v>
      </c>
      <c r="B57" s="2">
        <v>141</v>
      </c>
      <c r="C57" s="2">
        <v>140.78200000000001</v>
      </c>
      <c r="D57" s="2">
        <v>8.4000000000000005E-2</v>
      </c>
      <c r="E57" s="6">
        <f t="shared" si="28"/>
        <v>-0.21799999999998931</v>
      </c>
      <c r="F57" s="36">
        <f t="shared" si="6"/>
        <v>-1.546099290780066E-3</v>
      </c>
      <c r="G57" s="5" t="s">
        <v>19</v>
      </c>
      <c r="H57" s="2">
        <v>141</v>
      </c>
      <c r="I57" s="2">
        <v>140.79599999999999</v>
      </c>
      <c r="J57" s="2">
        <v>3.5999999999999997E-2</v>
      </c>
      <c r="K57" s="6">
        <f t="shared" si="29"/>
        <v>-0.20400000000000773</v>
      </c>
      <c r="L57" s="36">
        <f t="shared" si="7"/>
        <v>-1.4468085106383527E-3</v>
      </c>
      <c r="M57" s="5" t="s">
        <v>19</v>
      </c>
      <c r="N57" s="2">
        <v>141</v>
      </c>
      <c r="O57" s="2">
        <v>140.80600000000001</v>
      </c>
      <c r="P57" s="2">
        <v>0.105</v>
      </c>
      <c r="Q57" s="6">
        <f t="shared" si="30"/>
        <v>-0.1939999999999884</v>
      </c>
      <c r="R57" s="36">
        <f t="shared" si="8"/>
        <v>-1.3758865248226129E-3</v>
      </c>
      <c r="S57" s="5" t="s">
        <v>19</v>
      </c>
      <c r="T57" s="2">
        <v>141</v>
      </c>
      <c r="U57" s="2">
        <v>140.78</v>
      </c>
      <c r="V57" s="7">
        <v>5.8000000000000003E-2</v>
      </c>
      <c r="W57" s="6">
        <f t="shared" si="31"/>
        <v>-0.21999999999999886</v>
      </c>
      <c r="X57" s="36">
        <f t="shared" si="9"/>
        <v>-1.5602836879432544E-3</v>
      </c>
      <c r="Y57" s="5" t="s">
        <v>19</v>
      </c>
      <c r="Z57" s="2">
        <v>141</v>
      </c>
      <c r="AA57" s="2">
        <v>140.73599999999999</v>
      </c>
      <c r="AB57" s="2">
        <v>5.6000000000000001E-2</v>
      </c>
      <c r="AC57" s="6">
        <f t="shared" si="32"/>
        <v>-0.26400000000001</v>
      </c>
      <c r="AD57" s="36">
        <f t="shared" si="10"/>
        <v>-1.8723404255319858E-3</v>
      </c>
      <c r="AE57" s="5" t="s">
        <v>19</v>
      </c>
      <c r="AF57" s="2">
        <v>141</v>
      </c>
      <c r="AG57" s="2">
        <v>140.76499999999999</v>
      </c>
      <c r="AH57" s="2">
        <v>5.5E-2</v>
      </c>
      <c r="AI57" s="6">
        <f t="shared" si="33"/>
        <v>-0.23500000000001364</v>
      </c>
      <c r="AJ57" s="36">
        <f t="shared" si="11"/>
        <v>-1.6666666666667635E-3</v>
      </c>
      <c r="AK57" s="6"/>
      <c r="AL57" s="6"/>
      <c r="AM57" s="6"/>
    </row>
    <row r="58" spans="1:39" ht="13.2" x14ac:dyDescent="0.25">
      <c r="A58" s="5" t="s">
        <v>20</v>
      </c>
      <c r="B58" s="2">
        <v>188</v>
      </c>
      <c r="C58" s="2">
        <v>187.72900000000001</v>
      </c>
      <c r="D58" s="2">
        <v>4.2999999999999997E-2</v>
      </c>
      <c r="E58" s="6">
        <f t="shared" si="28"/>
        <v>-0.27099999999998658</v>
      </c>
      <c r="F58" s="36">
        <f t="shared" si="6"/>
        <v>-1.4414893617020563E-3</v>
      </c>
      <c r="G58" s="5" t="s">
        <v>20</v>
      </c>
      <c r="H58" s="2">
        <v>188</v>
      </c>
      <c r="I58" s="2">
        <v>187.81299999999999</v>
      </c>
      <c r="J58" s="2">
        <v>2.9000000000000001E-2</v>
      </c>
      <c r="K58" s="6">
        <f t="shared" si="29"/>
        <v>-0.18700000000001182</v>
      </c>
      <c r="L58" s="36">
        <f t="shared" si="7"/>
        <v>-9.9468085106389271E-4</v>
      </c>
      <c r="M58" s="5" t="s">
        <v>20</v>
      </c>
      <c r="N58" s="2">
        <v>188</v>
      </c>
      <c r="O58" s="2">
        <v>187.78299999999999</v>
      </c>
      <c r="P58" s="2">
        <v>6.7000000000000004E-2</v>
      </c>
      <c r="Q58" s="6">
        <f t="shared" si="30"/>
        <v>-0.21700000000001296</v>
      </c>
      <c r="R58" s="36">
        <f t="shared" si="8"/>
        <v>-1.154255319149005E-3</v>
      </c>
      <c r="S58" s="5" t="s">
        <v>20</v>
      </c>
      <c r="T58" s="2">
        <v>188</v>
      </c>
      <c r="U58" s="2">
        <v>187.68</v>
      </c>
      <c r="V58" s="2">
        <v>4.1000000000000002E-2</v>
      </c>
      <c r="W58" s="6">
        <f t="shared" ref="W58:W68" si="34">U58-T58</f>
        <v>-0.31999999999999318</v>
      </c>
      <c r="X58" s="36">
        <f t="shared" si="9"/>
        <v>-1.7021276595744319E-3</v>
      </c>
      <c r="Y58" s="5" t="s">
        <v>20</v>
      </c>
      <c r="Z58" s="2">
        <v>188</v>
      </c>
      <c r="AA58" s="2">
        <v>187.62200000000001</v>
      </c>
      <c r="AB58" s="2">
        <v>5.1999999999999998E-2</v>
      </c>
      <c r="AC58" s="6">
        <f t="shared" si="32"/>
        <v>-0.3779999999999859</v>
      </c>
      <c r="AD58" s="36">
        <f t="shared" si="10"/>
        <v>-2.0106382978722654E-3</v>
      </c>
      <c r="AE58" s="5" t="s">
        <v>20</v>
      </c>
      <c r="AF58" s="2">
        <v>188</v>
      </c>
      <c r="AG58" s="2">
        <v>187.613</v>
      </c>
      <c r="AH58" s="2">
        <v>6.4000000000000001E-2</v>
      </c>
      <c r="AI58" s="6">
        <f t="shared" si="33"/>
        <v>-0.38700000000000045</v>
      </c>
      <c r="AJ58" s="36">
        <f t="shared" si="11"/>
        <v>-2.0585106382978746E-3</v>
      </c>
      <c r="AK58" s="6"/>
      <c r="AL58" s="6"/>
      <c r="AM58" s="6"/>
    </row>
    <row r="59" spans="1:39" ht="13.2" x14ac:dyDescent="0.25">
      <c r="A59" s="5" t="s">
        <v>21</v>
      </c>
      <c r="B59" s="2">
        <v>10</v>
      </c>
      <c r="C59" s="2">
        <v>10.048999999999999</v>
      </c>
      <c r="D59" s="2">
        <v>8.5999999999999993E-2</v>
      </c>
      <c r="E59" s="6">
        <f t="shared" si="28"/>
        <v>4.8999999999999488E-2</v>
      </c>
      <c r="F59" s="36">
        <f t="shared" si="6"/>
        <v>4.8999999999999487E-3</v>
      </c>
      <c r="G59" s="5" t="s">
        <v>21</v>
      </c>
      <c r="H59" s="2">
        <v>10</v>
      </c>
      <c r="I59" s="7">
        <v>10.071</v>
      </c>
      <c r="J59" s="7">
        <v>7.0999999999999994E-2</v>
      </c>
      <c r="K59" s="6">
        <f>I54-H59</f>
        <v>-5.0000000000007816E-3</v>
      </c>
      <c r="L59" s="36">
        <f t="shared" si="7"/>
        <v>-5.0000000000007818E-4</v>
      </c>
      <c r="M59" s="5" t="s">
        <v>21</v>
      </c>
      <c r="N59" s="2">
        <v>10</v>
      </c>
      <c r="O59" s="2">
        <v>10.057</v>
      </c>
      <c r="P59" s="2">
        <v>9.6000000000000002E-2</v>
      </c>
      <c r="Q59" s="6">
        <f t="shared" si="30"/>
        <v>5.7000000000000384E-2</v>
      </c>
      <c r="R59" s="36">
        <f t="shared" si="8"/>
        <v>5.7000000000000384E-3</v>
      </c>
      <c r="S59" s="5" t="s">
        <v>21</v>
      </c>
      <c r="T59" s="2">
        <v>10</v>
      </c>
      <c r="U59" s="2">
        <v>10.061999999999999</v>
      </c>
      <c r="V59" s="2">
        <v>5.5E-2</v>
      </c>
      <c r="W59" s="6">
        <f t="shared" si="34"/>
        <v>6.1999999999999389E-2</v>
      </c>
      <c r="X59" s="36">
        <f t="shared" si="9"/>
        <v>6.1999999999999391E-3</v>
      </c>
      <c r="Y59" s="5" t="s">
        <v>21</v>
      </c>
      <c r="Z59" s="2">
        <v>10</v>
      </c>
      <c r="AA59" s="2">
        <v>10.035</v>
      </c>
      <c r="AB59" s="2">
        <v>1.6E-2</v>
      </c>
      <c r="AC59" s="6">
        <f t="shared" si="32"/>
        <v>3.5000000000000142E-2</v>
      </c>
      <c r="AD59" s="36">
        <f t="shared" si="10"/>
        <v>3.5000000000000144E-3</v>
      </c>
      <c r="AE59" s="5" t="s">
        <v>21</v>
      </c>
      <c r="AF59" s="2">
        <v>10</v>
      </c>
      <c r="AG59" s="2">
        <v>10.051</v>
      </c>
      <c r="AH59" s="2">
        <v>1.2E-2</v>
      </c>
      <c r="AI59" s="6">
        <f t="shared" si="33"/>
        <v>5.1000000000000156E-2</v>
      </c>
      <c r="AJ59" s="36">
        <f t="shared" si="11"/>
        <v>5.100000000000016E-3</v>
      </c>
      <c r="AK59" s="6"/>
      <c r="AL59" s="6"/>
      <c r="AM59" s="6"/>
    </row>
    <row r="60" spans="1:39" ht="13.2" x14ac:dyDescent="0.25">
      <c r="A60" s="5" t="s">
        <v>22</v>
      </c>
      <c r="B60" s="2">
        <v>50</v>
      </c>
      <c r="C60" s="2">
        <v>50.012</v>
      </c>
      <c r="D60" s="2">
        <v>2.7E-2</v>
      </c>
      <c r="E60" s="6">
        <f t="shared" si="28"/>
        <v>1.2000000000000455E-2</v>
      </c>
      <c r="F60" s="36">
        <f t="shared" si="6"/>
        <v>2.4000000000000909E-4</v>
      </c>
      <c r="G60" s="5" t="s">
        <v>22</v>
      </c>
      <c r="H60" s="2">
        <v>50</v>
      </c>
      <c r="I60" s="2">
        <v>50.043999999999997</v>
      </c>
      <c r="J60" s="2">
        <v>3.9E-2</v>
      </c>
      <c r="K60" s="6">
        <f t="shared" ref="K60:K68" si="35">I60-H60</f>
        <v>4.399999999999693E-2</v>
      </c>
      <c r="L60" s="36">
        <f t="shared" si="7"/>
        <v>8.7999999999993856E-4</v>
      </c>
      <c r="M60" s="5" t="s">
        <v>22</v>
      </c>
      <c r="N60" s="2">
        <v>50</v>
      </c>
      <c r="O60" s="2">
        <v>50.03</v>
      </c>
      <c r="P60" s="2">
        <v>5.8000000000000003E-2</v>
      </c>
      <c r="Q60" s="6">
        <f t="shared" si="30"/>
        <v>3.0000000000001137E-2</v>
      </c>
      <c r="R60" s="36">
        <f t="shared" si="8"/>
        <v>6.0000000000002272E-4</v>
      </c>
      <c r="S60" s="5" t="s">
        <v>22</v>
      </c>
      <c r="T60" s="2">
        <v>50</v>
      </c>
      <c r="U60" s="2">
        <v>49.975999999999999</v>
      </c>
      <c r="V60" s="2">
        <v>0.06</v>
      </c>
      <c r="W60" s="6">
        <f t="shared" si="34"/>
        <v>-2.4000000000000909E-2</v>
      </c>
      <c r="X60" s="36">
        <f t="shared" si="9"/>
        <v>-4.8000000000001817E-4</v>
      </c>
      <c r="Y60" s="5" t="s">
        <v>22</v>
      </c>
      <c r="Z60" s="2">
        <v>50</v>
      </c>
      <c r="AA60" s="2">
        <v>49.99</v>
      </c>
      <c r="AB60" s="2">
        <v>2.1999999999999999E-2</v>
      </c>
      <c r="AC60" s="6">
        <f t="shared" si="32"/>
        <v>-9.9999999999980105E-3</v>
      </c>
      <c r="AD60" s="36">
        <f t="shared" si="10"/>
        <v>-1.9999999999996022E-4</v>
      </c>
      <c r="AE60" s="5" t="s">
        <v>22</v>
      </c>
      <c r="AF60" s="2">
        <v>50</v>
      </c>
      <c r="AG60" s="2">
        <v>50.009</v>
      </c>
      <c r="AH60" s="2">
        <v>3.5000000000000003E-2</v>
      </c>
      <c r="AI60" s="6">
        <f t="shared" si="33"/>
        <v>9.0000000000003411E-3</v>
      </c>
      <c r="AJ60" s="36">
        <f t="shared" si="11"/>
        <v>1.8000000000000681E-4</v>
      </c>
      <c r="AK60" s="6"/>
      <c r="AL60" s="6"/>
      <c r="AM60" s="6"/>
    </row>
    <row r="61" spans="1:39" ht="13.2" x14ac:dyDescent="0.25">
      <c r="A61" s="5" t="s">
        <v>23</v>
      </c>
      <c r="B61" s="2">
        <v>100</v>
      </c>
      <c r="C61" s="2">
        <v>99.947000000000003</v>
      </c>
      <c r="D61" s="2">
        <v>5.8000000000000003E-2</v>
      </c>
      <c r="E61" s="6">
        <f t="shared" si="28"/>
        <v>-5.2999999999997272E-2</v>
      </c>
      <c r="F61" s="36">
        <f t="shared" si="6"/>
        <v>-5.2999999999997277E-4</v>
      </c>
      <c r="G61" s="5" t="s">
        <v>23</v>
      </c>
      <c r="H61" s="2">
        <v>100</v>
      </c>
      <c r="I61" s="2">
        <v>99.968999999999994</v>
      </c>
      <c r="J61" s="2">
        <v>3.5999999999999997E-2</v>
      </c>
      <c r="K61" s="6">
        <f t="shared" si="35"/>
        <v>-3.1000000000005912E-2</v>
      </c>
      <c r="L61" s="36">
        <f t="shared" si="7"/>
        <v>-3.1000000000005914E-4</v>
      </c>
      <c r="M61" s="5" t="s">
        <v>23</v>
      </c>
      <c r="N61" s="2">
        <v>100</v>
      </c>
      <c r="O61" s="2">
        <v>100.006</v>
      </c>
      <c r="P61" s="2">
        <v>5.8999999999999997E-2</v>
      </c>
      <c r="Q61" s="6">
        <f t="shared" si="30"/>
        <v>6.0000000000002274E-3</v>
      </c>
      <c r="R61" s="36">
        <f t="shared" si="8"/>
        <v>6.0000000000002272E-5</v>
      </c>
      <c r="S61" s="5" t="s">
        <v>23</v>
      </c>
      <c r="T61" s="2">
        <v>100</v>
      </c>
      <c r="U61" s="2">
        <v>99.91</v>
      </c>
      <c r="V61" s="2">
        <v>0.02</v>
      </c>
      <c r="W61" s="6">
        <f t="shared" si="34"/>
        <v>-9.0000000000003411E-2</v>
      </c>
      <c r="X61" s="36">
        <f t="shared" si="9"/>
        <v>-9.0000000000003413E-4</v>
      </c>
      <c r="Y61" s="5" t="s">
        <v>23</v>
      </c>
      <c r="Z61" s="2">
        <v>100</v>
      </c>
      <c r="AA61" s="2">
        <v>99.831999999999994</v>
      </c>
      <c r="AB61" s="2">
        <v>6.9000000000000006E-2</v>
      </c>
      <c r="AC61" s="6">
        <f t="shared" si="32"/>
        <v>-0.16800000000000637</v>
      </c>
      <c r="AD61" s="36">
        <f t="shared" si="10"/>
        <v>-1.6800000000000636E-3</v>
      </c>
      <c r="AE61" s="5" t="s">
        <v>23</v>
      </c>
      <c r="AF61" s="2">
        <v>100</v>
      </c>
      <c r="AG61" s="2">
        <v>99.915000000000006</v>
      </c>
      <c r="AH61" s="2">
        <v>2.7E-2</v>
      </c>
      <c r="AI61" s="6">
        <f t="shared" si="33"/>
        <v>-8.4999999999993747E-2</v>
      </c>
      <c r="AJ61" s="36">
        <f t="shared" si="11"/>
        <v>-8.499999999999375E-4</v>
      </c>
      <c r="AK61" s="6"/>
      <c r="AL61" s="6"/>
      <c r="AM61" s="6"/>
    </row>
    <row r="62" spans="1:39" ht="13.2" x14ac:dyDescent="0.25">
      <c r="A62" s="5" t="s">
        <v>24</v>
      </c>
      <c r="B62" s="2">
        <v>150</v>
      </c>
      <c r="C62" s="2">
        <v>149.899</v>
      </c>
      <c r="D62" s="2">
        <v>1.4999999999999999E-2</v>
      </c>
      <c r="E62" s="6">
        <f t="shared" si="28"/>
        <v>-0.10099999999999909</v>
      </c>
      <c r="F62" s="36">
        <f t="shared" si="6"/>
        <v>-6.7333333333332722E-4</v>
      </c>
      <c r="G62" s="5" t="s">
        <v>24</v>
      </c>
      <c r="H62" s="2">
        <v>150</v>
      </c>
      <c r="I62" s="2">
        <v>149.90899999999999</v>
      </c>
      <c r="J62" s="2">
        <v>5.6000000000000001E-2</v>
      </c>
      <c r="K62" s="6">
        <f t="shared" si="35"/>
        <v>-9.1000000000008185E-2</v>
      </c>
      <c r="L62" s="36">
        <f t="shared" si="7"/>
        <v>-6.0666666666672124E-4</v>
      </c>
      <c r="M62" s="5" t="s">
        <v>24</v>
      </c>
      <c r="N62" s="2">
        <v>150</v>
      </c>
      <c r="O62" s="2">
        <v>149.96100000000001</v>
      </c>
      <c r="P62" s="2">
        <v>4.2999999999999997E-2</v>
      </c>
      <c r="Q62" s="6">
        <f t="shared" si="30"/>
        <v>-3.8999999999987267E-2</v>
      </c>
      <c r="R62" s="36">
        <f t="shared" si="8"/>
        <v>-2.5999999999991514E-4</v>
      </c>
      <c r="S62" s="5" t="s">
        <v>24</v>
      </c>
      <c r="T62" s="2">
        <v>150</v>
      </c>
      <c r="U62" s="2">
        <v>149.881</v>
      </c>
      <c r="V62" s="2">
        <v>3.5999999999999997E-2</v>
      </c>
      <c r="W62" s="6">
        <f t="shared" si="34"/>
        <v>-0.11899999999999977</v>
      </c>
      <c r="X62" s="36">
        <f t="shared" si="9"/>
        <v>-7.9333333333333176E-4</v>
      </c>
      <c r="Y62" s="5" t="s">
        <v>24</v>
      </c>
      <c r="Z62" s="2">
        <v>150</v>
      </c>
      <c r="AA62" s="2">
        <v>149.76900000000001</v>
      </c>
      <c r="AB62" s="2">
        <v>4.3999999999999997E-2</v>
      </c>
      <c r="AC62" s="6">
        <f t="shared" si="32"/>
        <v>-0.23099999999999454</v>
      </c>
      <c r="AD62" s="36">
        <f t="shared" si="10"/>
        <v>-1.5399999999999637E-3</v>
      </c>
      <c r="AE62" s="5" t="s">
        <v>24</v>
      </c>
      <c r="AF62" s="2">
        <v>150</v>
      </c>
      <c r="AG62" s="2">
        <v>149.88399999999999</v>
      </c>
      <c r="AH62" s="2">
        <v>6.2E-2</v>
      </c>
      <c r="AI62" s="6">
        <f t="shared" si="33"/>
        <v>-0.11600000000001387</v>
      </c>
      <c r="AJ62" s="36">
        <f t="shared" si="11"/>
        <v>-7.7333333333342582E-4</v>
      </c>
      <c r="AK62" s="6"/>
      <c r="AL62" s="6"/>
      <c r="AM62" s="6"/>
    </row>
    <row r="63" spans="1:39" ht="13.2" x14ac:dyDescent="0.25">
      <c r="A63" s="5" t="s">
        <v>25</v>
      </c>
      <c r="B63" s="2">
        <v>200</v>
      </c>
      <c r="C63" s="2">
        <v>199.86699999999999</v>
      </c>
      <c r="D63" s="2">
        <v>5.0999999999999997E-2</v>
      </c>
      <c r="E63" s="6">
        <f t="shared" si="28"/>
        <v>-0.13300000000000978</v>
      </c>
      <c r="F63" s="36">
        <f t="shared" si="6"/>
        <v>-6.6500000000004891E-4</v>
      </c>
      <c r="G63" s="5" t="s">
        <v>25</v>
      </c>
      <c r="H63" s="2">
        <v>200</v>
      </c>
      <c r="I63" s="2">
        <v>199.89400000000001</v>
      </c>
      <c r="J63" s="2">
        <v>4.7E-2</v>
      </c>
      <c r="K63" s="6">
        <f t="shared" si="35"/>
        <v>-0.10599999999999454</v>
      </c>
      <c r="L63" s="36">
        <f t="shared" si="7"/>
        <v>-5.2999999999997277E-4</v>
      </c>
      <c r="M63" s="5" t="s">
        <v>25</v>
      </c>
      <c r="N63" s="2">
        <v>200</v>
      </c>
      <c r="O63" s="2">
        <v>199.94300000000001</v>
      </c>
      <c r="P63" s="2">
        <v>7.1999999999999995E-2</v>
      </c>
      <c r="Q63" s="6">
        <f t="shared" si="30"/>
        <v>-5.6999999999987949E-2</v>
      </c>
      <c r="R63" s="36">
        <f t="shared" si="8"/>
        <v>-2.8499999999993976E-4</v>
      </c>
      <c r="S63" s="5" t="s">
        <v>25</v>
      </c>
      <c r="T63" s="2">
        <v>200</v>
      </c>
      <c r="U63" s="2">
        <v>199.892</v>
      </c>
      <c r="V63" s="2">
        <v>5.0999999999999997E-2</v>
      </c>
      <c r="W63" s="6">
        <f t="shared" si="34"/>
        <v>-0.10800000000000409</v>
      </c>
      <c r="X63" s="36">
        <f t="shared" si="9"/>
        <v>-5.400000000000205E-4</v>
      </c>
      <c r="Y63" s="5" t="s">
        <v>25</v>
      </c>
      <c r="Z63" s="2">
        <v>200</v>
      </c>
      <c r="AA63" s="2">
        <v>199.73400000000001</v>
      </c>
      <c r="AB63" s="2">
        <v>5.6000000000000001E-2</v>
      </c>
      <c r="AC63" s="6">
        <f t="shared" si="32"/>
        <v>-0.26599999999999113</v>
      </c>
      <c r="AD63" s="36">
        <f t="shared" si="10"/>
        <v>-1.3299999999999556E-3</v>
      </c>
      <c r="AE63" s="5" t="s">
        <v>25</v>
      </c>
      <c r="AF63" s="2">
        <v>200</v>
      </c>
      <c r="AG63" s="2">
        <v>199.87200000000001</v>
      </c>
      <c r="AH63" s="2">
        <v>4.3999999999999997E-2</v>
      </c>
      <c r="AI63" s="6">
        <f t="shared" si="33"/>
        <v>-0.1279999999999859</v>
      </c>
      <c r="AJ63" s="36">
        <f t="shared" si="11"/>
        <v>-6.3999999999992947E-4</v>
      </c>
      <c r="AK63" s="6"/>
      <c r="AL63" s="6"/>
      <c r="AM63" s="6"/>
    </row>
    <row r="64" spans="1:39" ht="13.2" x14ac:dyDescent="0.25">
      <c r="A64" s="5" t="s">
        <v>26</v>
      </c>
      <c r="B64" s="2">
        <v>10</v>
      </c>
      <c r="C64" s="2">
        <v>9.7940000000000005</v>
      </c>
      <c r="D64" s="2">
        <v>5.6000000000000001E-2</v>
      </c>
      <c r="E64" s="6">
        <f t="shared" si="28"/>
        <v>-0.20599999999999952</v>
      </c>
      <c r="F64" s="36">
        <f t="shared" si="6"/>
        <v>-2.0599999999999952E-2</v>
      </c>
      <c r="G64" s="5" t="s">
        <v>26</v>
      </c>
      <c r="H64" s="2">
        <v>10</v>
      </c>
      <c r="I64" s="2">
        <v>9.8279999999999994</v>
      </c>
      <c r="J64" s="2">
        <v>7.8E-2</v>
      </c>
      <c r="K64" s="6">
        <f t="shared" si="35"/>
        <v>-0.1720000000000006</v>
      </c>
      <c r="L64" s="36">
        <f t="shared" si="7"/>
        <v>-1.7200000000000059E-2</v>
      </c>
      <c r="M64" s="5" t="s">
        <v>26</v>
      </c>
      <c r="N64" s="2">
        <v>10</v>
      </c>
      <c r="O64" s="2">
        <v>9.7759999999999998</v>
      </c>
      <c r="P64" s="2">
        <v>8.5999999999999993E-2</v>
      </c>
      <c r="Q64" s="6">
        <f t="shared" si="30"/>
        <v>-0.2240000000000002</v>
      </c>
      <c r="R64" s="36">
        <f t="shared" si="8"/>
        <v>-2.2400000000000021E-2</v>
      </c>
      <c r="S64" s="5" t="s">
        <v>26</v>
      </c>
      <c r="T64" s="2">
        <v>10</v>
      </c>
      <c r="U64" s="2">
        <v>9.8989999999999991</v>
      </c>
      <c r="V64" s="2">
        <v>8.3000000000000004E-2</v>
      </c>
      <c r="W64" s="6">
        <f t="shared" si="34"/>
        <v>-0.10100000000000087</v>
      </c>
      <c r="X64" s="36">
        <f t="shared" si="9"/>
        <v>-1.0100000000000086E-2</v>
      </c>
      <c r="Y64" s="5" t="s">
        <v>26</v>
      </c>
      <c r="Z64" s="2">
        <v>10</v>
      </c>
      <c r="AA64" s="2">
        <v>9.8620000000000001</v>
      </c>
      <c r="AB64" s="2">
        <v>0.06</v>
      </c>
      <c r="AC64" s="6">
        <f t="shared" si="32"/>
        <v>-0.1379999999999999</v>
      </c>
      <c r="AD64" s="36">
        <f t="shared" si="10"/>
        <v>-1.3799999999999989E-2</v>
      </c>
      <c r="AE64" s="5" t="s">
        <v>26</v>
      </c>
      <c r="AF64" s="2">
        <v>10</v>
      </c>
      <c r="AG64" s="2">
        <v>9.9499999999999993</v>
      </c>
      <c r="AH64" s="2">
        <v>8.8999999999999996E-2</v>
      </c>
      <c r="AI64" s="6">
        <f t="shared" si="33"/>
        <v>-5.0000000000000711E-2</v>
      </c>
      <c r="AJ64" s="36">
        <f t="shared" si="11"/>
        <v>-5.0000000000000712E-3</v>
      </c>
      <c r="AK64" s="6"/>
      <c r="AL64" s="6"/>
      <c r="AM64" s="6"/>
    </row>
    <row r="65" spans="1:39" ht="13.2" x14ac:dyDescent="0.25">
      <c r="A65" s="5" t="s">
        <v>27</v>
      </c>
      <c r="B65" s="2">
        <v>40</v>
      </c>
      <c r="C65" s="2">
        <v>39.734999999999999</v>
      </c>
      <c r="D65" s="2">
        <v>0.04</v>
      </c>
      <c r="E65" s="6">
        <f t="shared" si="28"/>
        <v>-0.26500000000000057</v>
      </c>
      <c r="F65" s="36">
        <f t="shared" si="6"/>
        <v>-6.6250000000000146E-3</v>
      </c>
      <c r="G65" s="5" t="s">
        <v>27</v>
      </c>
      <c r="H65" s="2">
        <v>40</v>
      </c>
      <c r="I65" s="2">
        <v>39.481000000000002</v>
      </c>
      <c r="J65" s="2">
        <v>4.5999999999999999E-2</v>
      </c>
      <c r="K65" s="6">
        <f t="shared" si="35"/>
        <v>-0.51899999999999835</v>
      </c>
      <c r="L65" s="36">
        <f t="shared" si="7"/>
        <v>-1.2974999999999959E-2</v>
      </c>
      <c r="M65" s="5" t="s">
        <v>27</v>
      </c>
      <c r="N65" s="2">
        <v>40</v>
      </c>
      <c r="O65" s="2">
        <v>39.600999999999999</v>
      </c>
      <c r="P65" s="2">
        <v>7.2999999999999995E-2</v>
      </c>
      <c r="Q65" s="6">
        <f t="shared" si="30"/>
        <v>-0.39900000000000091</v>
      </c>
      <c r="R65" s="36">
        <f t="shared" si="8"/>
        <v>-9.975000000000022E-3</v>
      </c>
      <c r="S65" s="5" t="s">
        <v>27</v>
      </c>
      <c r="T65" s="2">
        <v>40</v>
      </c>
      <c r="U65" s="2">
        <v>39.71</v>
      </c>
      <c r="V65" s="2">
        <v>5.3999999999999999E-2</v>
      </c>
      <c r="W65" s="6">
        <f t="shared" si="34"/>
        <v>-0.28999999999999915</v>
      </c>
      <c r="X65" s="36">
        <f t="shared" si="9"/>
        <v>-7.2499999999999787E-3</v>
      </c>
      <c r="Y65" s="5" t="s">
        <v>27</v>
      </c>
      <c r="Z65" s="2">
        <v>40</v>
      </c>
      <c r="AA65" s="2">
        <v>39.828000000000003</v>
      </c>
      <c r="AB65" s="2">
        <v>3.1E-2</v>
      </c>
      <c r="AC65" s="6">
        <f t="shared" si="32"/>
        <v>-0.17199999999999704</v>
      </c>
      <c r="AD65" s="36">
        <f t="shared" si="10"/>
        <v>-4.2999999999999263E-3</v>
      </c>
      <c r="AE65" s="5" t="s">
        <v>27</v>
      </c>
      <c r="AF65" s="2">
        <v>40</v>
      </c>
      <c r="AG65" s="2">
        <v>39.65</v>
      </c>
      <c r="AH65" s="2">
        <v>3.2000000000000001E-2</v>
      </c>
      <c r="AI65" s="6">
        <f t="shared" si="33"/>
        <v>-0.35000000000000142</v>
      </c>
      <c r="AJ65" s="36">
        <f t="shared" si="11"/>
        <v>-8.7500000000000355E-3</v>
      </c>
      <c r="AK65" s="6"/>
      <c r="AL65" s="6"/>
      <c r="AM65" s="6"/>
    </row>
    <row r="66" spans="1:39" ht="13.2" x14ac:dyDescent="0.25">
      <c r="A66" s="5" t="s">
        <v>28</v>
      </c>
      <c r="B66" s="2">
        <v>80</v>
      </c>
      <c r="C66" s="2">
        <v>79.668000000000006</v>
      </c>
      <c r="D66" s="2">
        <v>9.6000000000000002E-2</v>
      </c>
      <c r="E66" s="6">
        <f t="shared" si="28"/>
        <v>-0.33199999999999363</v>
      </c>
      <c r="F66" s="36">
        <f t="shared" si="6"/>
        <v>-4.1499999999999202E-3</v>
      </c>
      <c r="G66" s="5" t="s">
        <v>28</v>
      </c>
      <c r="H66" s="2">
        <v>80</v>
      </c>
      <c r="I66" s="2">
        <v>79.424999999999997</v>
      </c>
      <c r="J66" s="2">
        <v>7.9000000000000001E-2</v>
      </c>
      <c r="K66" s="6">
        <f t="shared" si="35"/>
        <v>-0.57500000000000284</v>
      </c>
      <c r="L66" s="36">
        <f t="shared" si="7"/>
        <v>-7.1875000000000359E-3</v>
      </c>
      <c r="M66" s="5" t="s">
        <v>28</v>
      </c>
      <c r="N66" s="2">
        <v>80</v>
      </c>
      <c r="O66" s="2">
        <v>79.427999999999997</v>
      </c>
      <c r="P66" s="2">
        <v>5.3999999999999999E-2</v>
      </c>
      <c r="Q66" s="6">
        <f t="shared" si="30"/>
        <v>-0.57200000000000273</v>
      </c>
      <c r="R66" s="36">
        <f t="shared" si="8"/>
        <v>-7.1500000000000339E-3</v>
      </c>
      <c r="S66" s="5" t="s">
        <v>28</v>
      </c>
      <c r="T66" s="2">
        <v>80</v>
      </c>
      <c r="U66" s="2">
        <v>79.662000000000006</v>
      </c>
      <c r="V66" s="2">
        <v>5.3999999999999999E-2</v>
      </c>
      <c r="W66" s="6">
        <f t="shared" si="34"/>
        <v>-0.33799999999999386</v>
      </c>
      <c r="X66" s="36">
        <f t="shared" si="9"/>
        <v>-4.2249999999999233E-3</v>
      </c>
      <c r="Y66" s="5" t="s">
        <v>28</v>
      </c>
      <c r="Z66" s="2">
        <v>80</v>
      </c>
      <c r="AA66" s="2">
        <v>79.59</v>
      </c>
      <c r="AB66" s="2">
        <v>8.6999999999999994E-2</v>
      </c>
      <c r="AC66" s="6">
        <f t="shared" si="32"/>
        <v>-0.40999999999999659</v>
      </c>
      <c r="AD66" s="36">
        <f t="shared" si="10"/>
        <v>-5.1249999999999577E-3</v>
      </c>
      <c r="AE66" s="5" t="s">
        <v>28</v>
      </c>
      <c r="AF66" s="2">
        <v>80</v>
      </c>
      <c r="AG66" s="2">
        <v>79.317999999999998</v>
      </c>
      <c r="AH66" s="2">
        <v>3.7999999999999999E-2</v>
      </c>
      <c r="AI66" s="6">
        <f t="shared" si="33"/>
        <v>-0.68200000000000216</v>
      </c>
      <c r="AJ66" s="36">
        <f t="shared" si="11"/>
        <v>-8.5250000000000273E-3</v>
      </c>
      <c r="AK66" s="6"/>
      <c r="AL66" s="6"/>
      <c r="AM66" s="6"/>
    </row>
    <row r="67" spans="1:39" ht="13.2" x14ac:dyDescent="0.25">
      <c r="A67" s="5" t="s">
        <v>29</v>
      </c>
      <c r="B67" s="2">
        <v>160</v>
      </c>
      <c r="C67" s="2">
        <v>159.37</v>
      </c>
      <c r="D67" s="2">
        <v>3.5000000000000003E-2</v>
      </c>
      <c r="E67" s="6">
        <f t="shared" si="28"/>
        <v>-0.62999999999999545</v>
      </c>
      <c r="F67" s="36">
        <f t="shared" si="6"/>
        <v>-3.9374999999999714E-3</v>
      </c>
      <c r="G67" s="5" t="s">
        <v>29</v>
      </c>
      <c r="H67" s="2">
        <v>160</v>
      </c>
      <c r="I67" s="2">
        <v>159.21199999999999</v>
      </c>
      <c r="J67" s="2">
        <v>8.3000000000000004E-2</v>
      </c>
      <c r="K67" s="6">
        <f t="shared" si="35"/>
        <v>-0.78800000000001091</v>
      </c>
      <c r="L67" s="36">
        <f t="shared" si="7"/>
        <v>-4.9250000000000682E-3</v>
      </c>
      <c r="M67" s="5" t="s">
        <v>29</v>
      </c>
      <c r="N67" s="2">
        <v>160</v>
      </c>
      <c r="O67" s="2">
        <v>159.40799999999999</v>
      </c>
      <c r="P67" s="2">
        <v>6.2E-2</v>
      </c>
      <c r="Q67" s="6">
        <f t="shared" si="30"/>
        <v>-0.59200000000001296</v>
      </c>
      <c r="R67" s="36">
        <f t="shared" si="8"/>
        <v>-3.7000000000000808E-3</v>
      </c>
      <c r="S67" s="5" t="s">
        <v>29</v>
      </c>
      <c r="T67" s="2">
        <v>160</v>
      </c>
      <c r="U67" s="2">
        <v>159.49600000000001</v>
      </c>
      <c r="V67" s="2">
        <v>8.4000000000000005E-2</v>
      </c>
      <c r="W67" s="6">
        <f t="shared" si="34"/>
        <v>-0.50399999999999068</v>
      </c>
      <c r="X67" s="36">
        <f t="shared" si="9"/>
        <v>-3.1499999999999419E-3</v>
      </c>
      <c r="Y67" s="5" t="s">
        <v>29</v>
      </c>
      <c r="Z67" s="2">
        <v>160</v>
      </c>
      <c r="AA67" s="2">
        <v>159.58799999999999</v>
      </c>
      <c r="AB67" s="2">
        <v>5.8000000000000003E-2</v>
      </c>
      <c r="AC67" s="6">
        <f t="shared" si="32"/>
        <v>-0.41200000000000614</v>
      </c>
      <c r="AD67" s="36">
        <f t="shared" si="10"/>
        <v>-2.5750000000000382E-3</v>
      </c>
      <c r="AE67" s="5" t="s">
        <v>29</v>
      </c>
      <c r="AF67" s="2">
        <v>160</v>
      </c>
      <c r="AG67" s="2">
        <v>159.25</v>
      </c>
      <c r="AH67" s="2">
        <v>3.6999999999999998E-2</v>
      </c>
      <c r="AI67" s="6">
        <f t="shared" si="33"/>
        <v>-0.75</v>
      </c>
      <c r="AJ67" s="36">
        <f t="shared" si="11"/>
        <v>-4.6874999999999998E-3</v>
      </c>
      <c r="AK67" s="6"/>
      <c r="AL67" s="6"/>
      <c r="AM67" s="6"/>
    </row>
    <row r="68" spans="1:39" ht="13.2" x14ac:dyDescent="0.25">
      <c r="A68" s="5" t="s">
        <v>30</v>
      </c>
      <c r="B68" s="2">
        <v>220</v>
      </c>
      <c r="C68" s="2">
        <v>219.32</v>
      </c>
      <c r="D68" s="2">
        <v>6.2E-2</v>
      </c>
      <c r="E68" s="6">
        <f t="shared" si="28"/>
        <v>-0.68000000000000682</v>
      </c>
      <c r="F68" s="36">
        <f t="shared" ref="F68:F85" si="36">E68/B68</f>
        <v>-3.090909090909122E-3</v>
      </c>
      <c r="G68" s="5" t="s">
        <v>30</v>
      </c>
      <c r="H68" s="2">
        <v>220</v>
      </c>
      <c r="I68" s="2">
        <v>219</v>
      </c>
      <c r="J68" s="2">
        <v>8.7999999999999995E-2</v>
      </c>
      <c r="K68" s="6">
        <f t="shared" si="35"/>
        <v>-1</v>
      </c>
      <c r="L68" s="36">
        <f t="shared" ref="L68:L85" si="37">K68/H68</f>
        <v>-4.5454545454545452E-3</v>
      </c>
      <c r="M68" s="5" t="s">
        <v>30</v>
      </c>
      <c r="N68" s="2">
        <v>220</v>
      </c>
      <c r="O68" s="2">
        <v>219.18700000000001</v>
      </c>
      <c r="P68" s="2">
        <v>6.7000000000000004E-2</v>
      </c>
      <c r="Q68" s="6">
        <f t="shared" si="30"/>
        <v>-0.81299999999998818</v>
      </c>
      <c r="R68" s="36">
        <f t="shared" ref="R68:R85" si="38">Q68/N68</f>
        <v>-3.6954545454544918E-3</v>
      </c>
      <c r="S68" s="5" t="s">
        <v>30</v>
      </c>
      <c r="T68" s="2">
        <v>220</v>
      </c>
      <c r="U68" s="2">
        <v>219.38800000000001</v>
      </c>
      <c r="V68" s="2">
        <v>7.6999999999999999E-2</v>
      </c>
      <c r="W68" s="6">
        <f t="shared" si="34"/>
        <v>-0.61199999999999477</v>
      </c>
      <c r="X68" s="36">
        <f t="shared" ref="X68:X85" si="39">W68/T68</f>
        <v>-2.7818181818181579E-3</v>
      </c>
      <c r="Y68" s="5" t="s">
        <v>30</v>
      </c>
      <c r="Z68" s="2">
        <v>220</v>
      </c>
      <c r="AA68" s="2">
        <v>219.196</v>
      </c>
      <c r="AB68" s="2">
        <v>6.9000000000000006E-2</v>
      </c>
      <c r="AC68" s="6">
        <f t="shared" si="32"/>
        <v>-0.80400000000000205</v>
      </c>
      <c r="AD68" s="36">
        <f t="shared" ref="AD68:AD85" si="40">AC68/Z68</f>
        <v>-3.6545454545454637E-3</v>
      </c>
      <c r="AE68" s="5" t="s">
        <v>30</v>
      </c>
      <c r="AF68" s="2">
        <v>220</v>
      </c>
      <c r="AG68" s="2">
        <v>218.86</v>
      </c>
      <c r="AH68" s="2">
        <v>6.3E-2</v>
      </c>
      <c r="AI68" s="6">
        <f t="shared" si="33"/>
        <v>-1.1399999999999864</v>
      </c>
      <c r="AJ68" s="36">
        <f t="shared" ref="AJ68:AJ85" si="41">AI68/AF68</f>
        <v>-5.1818181818181199E-3</v>
      </c>
      <c r="AK68" s="6"/>
      <c r="AL68" s="6"/>
      <c r="AM68" s="6"/>
    </row>
    <row r="69" spans="1:39" ht="15.75" customHeight="1" x14ac:dyDescent="0.25">
      <c r="F69" s="36"/>
      <c r="L69" s="36"/>
      <c r="R69" s="36"/>
      <c r="X69" s="36"/>
      <c r="AD69" s="36"/>
      <c r="AJ69" s="36"/>
    </row>
    <row r="70" spans="1:39" ht="13.2" x14ac:dyDescent="0.25">
      <c r="A70" s="1" t="s">
        <v>52</v>
      </c>
      <c r="B70" s="2" t="s">
        <v>7</v>
      </c>
      <c r="C70" s="2" t="s">
        <v>8</v>
      </c>
      <c r="D70" s="2" t="s">
        <v>9</v>
      </c>
      <c r="E70" s="2" t="s">
        <v>10</v>
      </c>
      <c r="F70" s="2" t="s">
        <v>136</v>
      </c>
      <c r="G70" s="1" t="s">
        <v>53</v>
      </c>
      <c r="H70" s="2" t="s">
        <v>7</v>
      </c>
      <c r="I70" s="2" t="s">
        <v>8</v>
      </c>
      <c r="J70" s="2" t="s">
        <v>9</v>
      </c>
      <c r="K70" s="2" t="s">
        <v>10</v>
      </c>
      <c r="L70" s="2" t="s">
        <v>136</v>
      </c>
      <c r="M70" s="1" t="s">
        <v>54</v>
      </c>
      <c r="N70" s="2" t="s">
        <v>7</v>
      </c>
      <c r="O70" s="2" t="s">
        <v>8</v>
      </c>
      <c r="P70" s="2" t="s">
        <v>9</v>
      </c>
      <c r="Q70" s="2" t="s">
        <v>10</v>
      </c>
      <c r="R70" s="2" t="s">
        <v>136</v>
      </c>
      <c r="S70" s="1" t="s">
        <v>55</v>
      </c>
      <c r="T70" s="2" t="s">
        <v>7</v>
      </c>
      <c r="U70" s="2" t="s">
        <v>8</v>
      </c>
      <c r="V70" s="2" t="s">
        <v>9</v>
      </c>
      <c r="W70" s="2" t="s">
        <v>10</v>
      </c>
      <c r="X70" s="2" t="s">
        <v>136</v>
      </c>
      <c r="Y70" s="1" t="s">
        <v>56</v>
      </c>
      <c r="Z70" s="2" t="s">
        <v>7</v>
      </c>
      <c r="AA70" s="2" t="s">
        <v>8</v>
      </c>
      <c r="AB70" s="2" t="s">
        <v>9</v>
      </c>
      <c r="AC70" s="2" t="s">
        <v>10</v>
      </c>
      <c r="AD70" s="2" t="s">
        <v>136</v>
      </c>
      <c r="AE70" s="1" t="s">
        <v>57</v>
      </c>
      <c r="AF70" s="2" t="s">
        <v>7</v>
      </c>
      <c r="AG70" s="2" t="s">
        <v>8</v>
      </c>
      <c r="AH70" s="2" t="s">
        <v>9</v>
      </c>
      <c r="AI70" s="2" t="s">
        <v>10</v>
      </c>
      <c r="AJ70" s="2" t="s">
        <v>136</v>
      </c>
    </row>
    <row r="71" spans="1:39" ht="13.2" x14ac:dyDescent="0.25">
      <c r="A71" s="5" t="s">
        <v>16</v>
      </c>
      <c r="B71" s="2">
        <v>10</v>
      </c>
      <c r="C71" s="2">
        <v>9.9589999999999996</v>
      </c>
      <c r="D71" s="2">
        <v>0.06</v>
      </c>
      <c r="E71" s="6">
        <f t="shared" ref="E71:E85" si="42">C71-B71</f>
        <v>-4.1000000000000369E-2</v>
      </c>
      <c r="F71" s="36">
        <f t="shared" si="36"/>
        <v>-4.1000000000000368E-3</v>
      </c>
      <c r="G71" s="5" t="s">
        <v>16</v>
      </c>
      <c r="H71" s="2">
        <v>10</v>
      </c>
      <c r="I71" s="2">
        <v>10.061</v>
      </c>
      <c r="J71" s="2">
        <v>5.7000000000000002E-2</v>
      </c>
      <c r="K71" s="6">
        <f t="shared" ref="K71:K75" si="43">I71-H71</f>
        <v>6.0999999999999943E-2</v>
      </c>
      <c r="L71" s="36">
        <f t="shared" si="37"/>
        <v>6.0999999999999943E-3</v>
      </c>
      <c r="M71" s="5" t="s">
        <v>16</v>
      </c>
      <c r="N71" s="2">
        <v>10</v>
      </c>
      <c r="O71" s="2">
        <v>10.019</v>
      </c>
      <c r="P71" s="2">
        <v>7.0000000000000007E-2</v>
      </c>
      <c r="Q71" s="6">
        <f t="shared" ref="Q71:Q85" si="44">O71-N71</f>
        <v>1.9000000000000128E-2</v>
      </c>
      <c r="R71" s="36">
        <f t="shared" si="38"/>
        <v>1.9000000000000128E-3</v>
      </c>
      <c r="S71" s="5" t="s">
        <v>16</v>
      </c>
      <c r="T71" s="2">
        <v>10</v>
      </c>
      <c r="U71" s="2">
        <v>9.9969999999999999</v>
      </c>
      <c r="V71" s="2">
        <v>4.1000000000000002E-2</v>
      </c>
      <c r="W71" s="6">
        <f t="shared" ref="W71:W85" si="45">U71-T71</f>
        <v>-3.0000000000001137E-3</v>
      </c>
      <c r="X71" s="36">
        <f t="shared" si="39"/>
        <v>-3.0000000000001136E-4</v>
      </c>
      <c r="Y71" s="5" t="s">
        <v>16</v>
      </c>
      <c r="Z71" s="2">
        <v>10</v>
      </c>
      <c r="AA71" s="2">
        <v>10.000999999999999</v>
      </c>
      <c r="AB71" s="2">
        <v>2.7E-2</v>
      </c>
      <c r="AC71" s="6">
        <f t="shared" ref="AC71:AC85" si="46">AA71-Z71</f>
        <v>9.9999999999944578E-4</v>
      </c>
      <c r="AD71" s="36">
        <f t="shared" si="40"/>
        <v>9.9999999999944575E-5</v>
      </c>
      <c r="AE71" s="5" t="s">
        <v>16</v>
      </c>
      <c r="AF71" s="2">
        <v>10</v>
      </c>
      <c r="AG71" s="2">
        <v>9.9809999999999999</v>
      </c>
      <c r="AH71" s="2">
        <v>3.1E-2</v>
      </c>
      <c r="AI71" s="6">
        <f t="shared" ref="AI71:AI85" si="47">AG71-AF71</f>
        <v>-1.9000000000000128E-2</v>
      </c>
      <c r="AJ71" s="36">
        <f t="shared" si="41"/>
        <v>-1.9000000000000128E-3</v>
      </c>
    </row>
    <row r="72" spans="1:39" ht="13.2" x14ac:dyDescent="0.25">
      <c r="A72" s="5" t="s">
        <v>17</v>
      </c>
      <c r="B72" s="2">
        <v>47</v>
      </c>
      <c r="C72" s="2">
        <v>46.975999999999999</v>
      </c>
      <c r="D72" s="2">
        <v>2.9000000000000001E-2</v>
      </c>
      <c r="E72" s="6">
        <f t="shared" si="42"/>
        <v>-2.4000000000000909E-2</v>
      </c>
      <c r="F72" s="36">
        <f t="shared" si="36"/>
        <v>-5.1063829787235981E-4</v>
      </c>
      <c r="G72" s="5" t="s">
        <v>17</v>
      </c>
      <c r="H72" s="2">
        <v>47</v>
      </c>
      <c r="I72" s="2">
        <v>46.978000000000002</v>
      </c>
      <c r="J72" s="2">
        <v>6.5000000000000002E-2</v>
      </c>
      <c r="K72" s="6">
        <f t="shared" si="43"/>
        <v>-2.1999999999998465E-2</v>
      </c>
      <c r="L72" s="36">
        <f t="shared" si="37"/>
        <v>-4.6808510638294605E-4</v>
      </c>
      <c r="M72" s="5" t="s">
        <v>17</v>
      </c>
      <c r="N72" s="2">
        <v>47</v>
      </c>
      <c r="O72" s="2">
        <v>46.944000000000003</v>
      </c>
      <c r="P72" s="2">
        <v>6.0999999999999999E-2</v>
      </c>
      <c r="Q72" s="6">
        <f t="shared" si="44"/>
        <v>-5.5999999999997385E-2</v>
      </c>
      <c r="R72" s="36">
        <f t="shared" si="38"/>
        <v>-1.1914893617020719E-3</v>
      </c>
      <c r="S72" s="5" t="s">
        <v>17</v>
      </c>
      <c r="T72" s="2">
        <v>47</v>
      </c>
      <c r="U72" s="2">
        <v>46.908000000000001</v>
      </c>
      <c r="V72" s="2">
        <v>7.0000000000000007E-2</v>
      </c>
      <c r="W72" s="6">
        <f t="shared" si="45"/>
        <v>-9.1999999999998749E-2</v>
      </c>
      <c r="X72" s="36">
        <f t="shared" si="39"/>
        <v>-1.9574468085106116E-3</v>
      </c>
      <c r="Y72" s="5" t="s">
        <v>17</v>
      </c>
      <c r="Z72" s="2">
        <v>47</v>
      </c>
      <c r="AA72" s="2">
        <v>46.908999999999999</v>
      </c>
      <c r="AB72" s="2">
        <v>4.5999999999999999E-2</v>
      </c>
      <c r="AC72" s="6">
        <f t="shared" si="46"/>
        <v>-9.100000000000108E-2</v>
      </c>
      <c r="AD72" s="36">
        <f t="shared" si="40"/>
        <v>-1.9361702127659805E-3</v>
      </c>
      <c r="AE72" s="5" t="s">
        <v>17</v>
      </c>
      <c r="AF72" s="2">
        <v>47</v>
      </c>
      <c r="AG72" s="2">
        <v>46.915999999999997</v>
      </c>
      <c r="AH72" s="2">
        <v>2.7E-2</v>
      </c>
      <c r="AI72" s="6">
        <f t="shared" si="47"/>
        <v>-8.4000000000003183E-2</v>
      </c>
      <c r="AJ72" s="36">
        <f t="shared" si="41"/>
        <v>-1.7872340425532593E-3</v>
      </c>
    </row>
    <row r="73" spans="1:39" ht="13.2" x14ac:dyDescent="0.25">
      <c r="A73" s="5" t="s">
        <v>18</v>
      </c>
      <c r="B73" s="2">
        <v>94</v>
      </c>
      <c r="C73" s="2">
        <v>93.891000000000005</v>
      </c>
      <c r="D73" s="2">
        <v>4.8000000000000001E-2</v>
      </c>
      <c r="E73" s="6">
        <f t="shared" si="42"/>
        <v>-0.10899999999999466</v>
      </c>
      <c r="F73" s="36">
        <f t="shared" si="36"/>
        <v>-1.1595744680850495E-3</v>
      </c>
      <c r="G73" s="5" t="s">
        <v>18</v>
      </c>
      <c r="H73" s="2">
        <v>94</v>
      </c>
      <c r="I73" s="2">
        <v>93.896000000000001</v>
      </c>
      <c r="J73" s="2">
        <v>1.6E-2</v>
      </c>
      <c r="K73" s="6">
        <f t="shared" si="43"/>
        <v>-0.1039999999999992</v>
      </c>
      <c r="L73" s="36">
        <f t="shared" si="37"/>
        <v>-1.1063829787233959E-3</v>
      </c>
      <c r="M73" s="5" t="s">
        <v>18</v>
      </c>
      <c r="N73" s="2">
        <v>94</v>
      </c>
      <c r="O73" s="2">
        <v>93.873999999999995</v>
      </c>
      <c r="P73" s="2">
        <v>3.5999999999999997E-2</v>
      </c>
      <c r="Q73" s="6">
        <f t="shared" si="44"/>
        <v>-0.12600000000000477</v>
      </c>
      <c r="R73" s="36">
        <f t="shared" si="38"/>
        <v>-1.3404255319149445E-3</v>
      </c>
      <c r="S73" s="5" t="s">
        <v>18</v>
      </c>
      <c r="T73" s="2">
        <v>94</v>
      </c>
      <c r="U73" s="2">
        <v>93.873000000000005</v>
      </c>
      <c r="V73" s="2">
        <v>2.5999999999999999E-2</v>
      </c>
      <c r="W73" s="6">
        <f t="shared" si="45"/>
        <v>-0.12699999999999534</v>
      </c>
      <c r="X73" s="36">
        <f t="shared" si="39"/>
        <v>-1.3510638297871845E-3</v>
      </c>
      <c r="Y73" s="5" t="s">
        <v>18</v>
      </c>
      <c r="Z73" s="2">
        <v>94</v>
      </c>
      <c r="AA73" s="2">
        <v>93.873999999999995</v>
      </c>
      <c r="AB73" s="2">
        <v>3.3000000000000002E-2</v>
      </c>
      <c r="AC73" s="6">
        <f t="shared" si="46"/>
        <v>-0.12600000000000477</v>
      </c>
      <c r="AD73" s="36">
        <f t="shared" si="40"/>
        <v>-1.3404255319149445E-3</v>
      </c>
      <c r="AE73" s="5" t="s">
        <v>18</v>
      </c>
      <c r="AF73" s="2">
        <v>94</v>
      </c>
      <c r="AG73" s="2">
        <v>93.819000000000003</v>
      </c>
      <c r="AH73" s="2">
        <v>0.03</v>
      </c>
      <c r="AI73" s="6">
        <f t="shared" si="47"/>
        <v>-0.18099999999999739</v>
      </c>
      <c r="AJ73" s="36">
        <f t="shared" si="41"/>
        <v>-1.9255319148935891E-3</v>
      </c>
    </row>
    <row r="74" spans="1:39" ht="13.2" x14ac:dyDescent="0.25">
      <c r="A74" s="5" t="s">
        <v>19</v>
      </c>
      <c r="B74" s="2">
        <v>141</v>
      </c>
      <c r="C74" s="2">
        <v>140.786</v>
      </c>
      <c r="D74" s="2">
        <v>3.6999999999999998E-2</v>
      </c>
      <c r="E74" s="6">
        <f t="shared" si="42"/>
        <v>-0.21399999999999864</v>
      </c>
      <c r="F74" s="36">
        <f t="shared" si="36"/>
        <v>-1.5177304964538911E-3</v>
      </c>
      <c r="G74" s="5" t="s">
        <v>19</v>
      </c>
      <c r="H74" s="2">
        <v>141</v>
      </c>
      <c r="I74" s="2">
        <v>140.79400000000001</v>
      </c>
      <c r="J74" s="2">
        <v>3.2000000000000001E-2</v>
      </c>
      <c r="K74" s="6">
        <f t="shared" si="43"/>
        <v>-0.20599999999998886</v>
      </c>
      <c r="L74" s="36">
        <f t="shared" si="37"/>
        <v>-1.4609929078013395E-3</v>
      </c>
      <c r="M74" s="5" t="s">
        <v>19</v>
      </c>
      <c r="N74" s="2">
        <v>141</v>
      </c>
      <c r="O74" s="2">
        <v>140.791</v>
      </c>
      <c r="P74" s="2">
        <v>0.06</v>
      </c>
      <c r="Q74" s="6">
        <f t="shared" si="44"/>
        <v>-0.20900000000000318</v>
      </c>
      <c r="R74" s="36">
        <f t="shared" si="38"/>
        <v>-1.4822695035461219E-3</v>
      </c>
      <c r="S74" s="5" t="s">
        <v>19</v>
      </c>
      <c r="T74" s="2">
        <v>141</v>
      </c>
      <c r="U74" s="2">
        <v>140.77199999999999</v>
      </c>
      <c r="V74" s="2">
        <v>0.02</v>
      </c>
      <c r="W74" s="6">
        <f t="shared" si="45"/>
        <v>-0.22800000000000864</v>
      </c>
      <c r="X74" s="36">
        <f t="shared" si="39"/>
        <v>-1.6170212765958059E-3</v>
      </c>
      <c r="Y74" s="5" t="s">
        <v>19</v>
      </c>
      <c r="Z74" s="2">
        <v>141</v>
      </c>
      <c r="AA74" s="2">
        <v>140.75700000000001</v>
      </c>
      <c r="AB74" s="2">
        <v>0.01</v>
      </c>
      <c r="AC74" s="6">
        <f t="shared" si="46"/>
        <v>-0.242999999999995</v>
      </c>
      <c r="AD74" s="36">
        <f t="shared" si="40"/>
        <v>-1.7234042553191135E-3</v>
      </c>
      <c r="AE74" s="5" t="s">
        <v>19</v>
      </c>
      <c r="AF74" s="2">
        <v>141</v>
      </c>
      <c r="AG74" s="2">
        <v>140.68799999999999</v>
      </c>
      <c r="AH74" s="2">
        <v>3.9E-2</v>
      </c>
      <c r="AI74" s="6">
        <f t="shared" si="47"/>
        <v>-0.31200000000001182</v>
      </c>
      <c r="AJ74" s="36">
        <f t="shared" si="41"/>
        <v>-2.2127659574468924E-3</v>
      </c>
    </row>
    <row r="75" spans="1:39" ht="13.2" x14ac:dyDescent="0.25">
      <c r="A75" s="5" t="s">
        <v>20</v>
      </c>
      <c r="B75" s="2">
        <v>188</v>
      </c>
      <c r="C75" s="2">
        <v>187.76300000000001</v>
      </c>
      <c r="D75" s="2">
        <v>3.7999999999999999E-2</v>
      </c>
      <c r="E75" s="6">
        <f t="shared" si="42"/>
        <v>-0.23699999999999477</v>
      </c>
      <c r="F75" s="36">
        <f t="shared" si="36"/>
        <v>-1.2606382978723127E-3</v>
      </c>
      <c r="G75" s="5" t="s">
        <v>20</v>
      </c>
      <c r="H75" s="2">
        <v>188</v>
      </c>
      <c r="I75" s="2">
        <v>187.75399999999999</v>
      </c>
      <c r="J75" s="2">
        <v>4.4999999999999998E-2</v>
      </c>
      <c r="K75" s="6">
        <f t="shared" si="43"/>
        <v>-0.24600000000000932</v>
      </c>
      <c r="L75" s="36">
        <f t="shared" si="37"/>
        <v>-1.3085106382979218E-3</v>
      </c>
      <c r="M75" s="5" t="s">
        <v>20</v>
      </c>
      <c r="N75" s="2">
        <v>188</v>
      </c>
      <c r="O75" s="2">
        <v>187.70699999999999</v>
      </c>
      <c r="P75" s="2">
        <v>2.5000000000000001E-2</v>
      </c>
      <c r="Q75" s="6">
        <f t="shared" si="44"/>
        <v>-0.29300000000000637</v>
      </c>
      <c r="R75" s="36">
        <f t="shared" si="38"/>
        <v>-1.5585106382979062E-3</v>
      </c>
      <c r="S75" s="5" t="s">
        <v>20</v>
      </c>
      <c r="T75" s="2">
        <v>188</v>
      </c>
      <c r="U75" s="2">
        <v>187.44399999999999</v>
      </c>
      <c r="V75" s="2">
        <v>8.1000000000000003E-2</v>
      </c>
      <c r="W75" s="6">
        <f t="shared" si="45"/>
        <v>-0.5560000000000116</v>
      </c>
      <c r="X75" s="36">
        <f t="shared" si="39"/>
        <v>-2.9574468085107001E-3</v>
      </c>
      <c r="Y75" s="5" t="s">
        <v>20</v>
      </c>
      <c r="Z75" s="2">
        <v>188</v>
      </c>
      <c r="AA75" s="2">
        <v>187.661</v>
      </c>
      <c r="AB75" s="2">
        <v>2.1000000000000001E-2</v>
      </c>
      <c r="AC75" s="6">
        <f t="shared" si="46"/>
        <v>-0.33899999999999864</v>
      </c>
      <c r="AD75" s="36">
        <f t="shared" si="40"/>
        <v>-1.8031914893616948E-3</v>
      </c>
      <c r="AE75" s="5" t="s">
        <v>20</v>
      </c>
      <c r="AF75" s="2">
        <v>188</v>
      </c>
      <c r="AG75" s="2">
        <v>187.56100000000001</v>
      </c>
      <c r="AH75" s="2">
        <v>4.1000000000000002E-2</v>
      </c>
      <c r="AI75" s="6">
        <f t="shared" si="47"/>
        <v>-0.43899999999999295</v>
      </c>
      <c r="AJ75" s="36">
        <f t="shared" si="41"/>
        <v>-2.3351063829786861E-3</v>
      </c>
    </row>
    <row r="76" spans="1:39" ht="13.2" x14ac:dyDescent="0.25">
      <c r="A76" s="5" t="s">
        <v>21</v>
      </c>
      <c r="B76" s="2">
        <v>10</v>
      </c>
      <c r="C76" s="2">
        <v>10.061999999999999</v>
      </c>
      <c r="D76" s="2">
        <v>8.5999999999999993E-2</v>
      </c>
      <c r="E76" s="6">
        <f t="shared" si="42"/>
        <v>6.1999999999999389E-2</v>
      </c>
      <c r="F76" s="36">
        <f t="shared" si="36"/>
        <v>6.1999999999999391E-3</v>
      </c>
      <c r="G76" s="5" t="s">
        <v>21</v>
      </c>
      <c r="H76" s="2">
        <v>10</v>
      </c>
      <c r="I76" s="7">
        <v>10.121</v>
      </c>
      <c r="J76" s="7">
        <v>4.2000000000000003E-2</v>
      </c>
      <c r="K76" s="6">
        <f>I71-H76</f>
        <v>6.0999999999999943E-2</v>
      </c>
      <c r="L76" s="36">
        <f t="shared" si="37"/>
        <v>6.0999999999999943E-3</v>
      </c>
      <c r="M76" s="5" t="s">
        <v>21</v>
      </c>
      <c r="N76" s="2">
        <v>10</v>
      </c>
      <c r="O76" s="2">
        <v>10.057</v>
      </c>
      <c r="P76" s="2">
        <v>8.7999999999999995E-2</v>
      </c>
      <c r="Q76" s="6">
        <f t="shared" si="44"/>
        <v>5.7000000000000384E-2</v>
      </c>
      <c r="R76" s="36">
        <f t="shared" si="38"/>
        <v>5.7000000000000384E-3</v>
      </c>
      <c r="S76" s="5" t="s">
        <v>21</v>
      </c>
      <c r="T76" s="2">
        <v>10</v>
      </c>
      <c r="U76" s="2">
        <v>10.074999999999999</v>
      </c>
      <c r="V76" s="2">
        <v>5.1999999999999998E-2</v>
      </c>
      <c r="W76" s="6">
        <f t="shared" si="45"/>
        <v>7.4999999999999289E-2</v>
      </c>
      <c r="X76" s="36">
        <f t="shared" si="39"/>
        <v>7.4999999999999286E-3</v>
      </c>
      <c r="Y76" s="5" t="s">
        <v>21</v>
      </c>
      <c r="Z76" s="2">
        <v>10</v>
      </c>
      <c r="AA76" s="2">
        <v>10.057</v>
      </c>
      <c r="AB76" s="2">
        <v>6.7000000000000004E-2</v>
      </c>
      <c r="AC76" s="6">
        <f t="shared" si="46"/>
        <v>5.7000000000000384E-2</v>
      </c>
      <c r="AD76" s="36">
        <f t="shared" si="40"/>
        <v>5.7000000000000384E-3</v>
      </c>
      <c r="AE76" s="5" t="s">
        <v>21</v>
      </c>
      <c r="AF76" s="2">
        <v>10</v>
      </c>
      <c r="AG76" s="2">
        <v>10.031000000000001</v>
      </c>
      <c r="AH76" s="2">
        <v>4.4999999999999998E-2</v>
      </c>
      <c r="AI76" s="6">
        <f t="shared" si="47"/>
        <v>3.1000000000000583E-2</v>
      </c>
      <c r="AJ76" s="36">
        <f t="shared" si="41"/>
        <v>3.1000000000000584E-3</v>
      </c>
    </row>
    <row r="77" spans="1:39" ht="13.2" x14ac:dyDescent="0.25">
      <c r="A77" s="5" t="s">
        <v>22</v>
      </c>
      <c r="B77" s="2">
        <v>50</v>
      </c>
      <c r="C77" s="2">
        <v>50.042000000000002</v>
      </c>
      <c r="D77" s="2">
        <v>2.1999999999999999E-2</v>
      </c>
      <c r="E77" s="6">
        <f t="shared" si="42"/>
        <v>4.2000000000001592E-2</v>
      </c>
      <c r="F77" s="36">
        <f t="shared" si="36"/>
        <v>8.400000000000318E-4</v>
      </c>
      <c r="G77" s="5" t="s">
        <v>22</v>
      </c>
      <c r="H77" s="2">
        <v>50</v>
      </c>
      <c r="I77" s="2">
        <v>50.017000000000003</v>
      </c>
      <c r="J77" s="2">
        <v>4.2000000000000003E-2</v>
      </c>
      <c r="K77" s="6">
        <f t="shared" ref="K77:K85" si="48">I77-H77</f>
        <v>1.7000000000003013E-2</v>
      </c>
      <c r="L77" s="36">
        <f t="shared" si="37"/>
        <v>3.4000000000006025E-4</v>
      </c>
      <c r="M77" s="5" t="s">
        <v>22</v>
      </c>
      <c r="N77" s="2">
        <v>50</v>
      </c>
      <c r="O77" s="2">
        <v>49.969000000000001</v>
      </c>
      <c r="P77" s="2"/>
      <c r="Q77" s="6">
        <f t="shared" si="44"/>
        <v>-3.0999999999998806E-2</v>
      </c>
      <c r="R77" s="36">
        <f t="shared" si="38"/>
        <v>-6.1999999999997615E-4</v>
      </c>
      <c r="S77" s="5" t="s">
        <v>22</v>
      </c>
      <c r="T77" s="2">
        <v>50</v>
      </c>
      <c r="U77" s="2">
        <v>49.988999999999997</v>
      </c>
      <c r="V77" s="2">
        <v>4.5999999999999999E-2</v>
      </c>
      <c r="W77" s="6">
        <f t="shared" si="45"/>
        <v>-1.1000000000002785E-2</v>
      </c>
      <c r="X77" s="36">
        <f t="shared" si="39"/>
        <v>-2.2000000000005571E-4</v>
      </c>
      <c r="Y77" s="5" t="s">
        <v>22</v>
      </c>
      <c r="Z77" s="2">
        <v>50</v>
      </c>
      <c r="AA77" s="2">
        <v>49.970999999999997</v>
      </c>
      <c r="AB77" s="2">
        <v>0.04</v>
      </c>
      <c r="AC77" s="6">
        <f t="shared" si="46"/>
        <v>-2.9000000000003467E-2</v>
      </c>
      <c r="AD77" s="36">
        <f t="shared" si="40"/>
        <v>-5.8000000000006939E-4</v>
      </c>
      <c r="AE77" s="5" t="s">
        <v>22</v>
      </c>
      <c r="AF77" s="2">
        <v>50</v>
      </c>
      <c r="AG77" s="2">
        <v>49.996000000000002</v>
      </c>
      <c r="AH77" s="2">
        <v>0.04</v>
      </c>
      <c r="AI77" s="6">
        <f t="shared" si="47"/>
        <v>-3.9999999999977831E-3</v>
      </c>
      <c r="AJ77" s="36">
        <f t="shared" si="41"/>
        <v>-7.9999999999955663E-5</v>
      </c>
    </row>
    <row r="78" spans="1:39" ht="13.2" x14ac:dyDescent="0.25">
      <c r="A78" s="5" t="s">
        <v>23</v>
      </c>
      <c r="B78" s="2">
        <v>100</v>
      </c>
      <c r="C78" s="2">
        <v>99.962000000000003</v>
      </c>
      <c r="D78" s="2">
        <v>5.3999999999999999E-2</v>
      </c>
      <c r="E78" s="6">
        <f t="shared" si="42"/>
        <v>-3.7999999999996703E-2</v>
      </c>
      <c r="F78" s="36">
        <f t="shared" si="36"/>
        <v>-3.7999999999996701E-4</v>
      </c>
      <c r="G78" s="5" t="s">
        <v>23</v>
      </c>
      <c r="H78" s="2">
        <v>100</v>
      </c>
      <c r="I78" s="2">
        <v>99.941999999999993</v>
      </c>
      <c r="J78" s="2">
        <v>4.5999999999999999E-2</v>
      </c>
      <c r="K78" s="6">
        <f t="shared" si="48"/>
        <v>-5.8000000000006935E-2</v>
      </c>
      <c r="L78" s="36">
        <f t="shared" si="37"/>
        <v>-5.8000000000006939E-4</v>
      </c>
      <c r="M78" s="5" t="s">
        <v>23</v>
      </c>
      <c r="N78" s="2">
        <v>100</v>
      </c>
      <c r="O78" s="2">
        <v>99.951999999999998</v>
      </c>
      <c r="P78" s="2">
        <v>0.03</v>
      </c>
      <c r="Q78" s="6">
        <f t="shared" si="44"/>
        <v>-4.8000000000001819E-2</v>
      </c>
      <c r="R78" s="36">
        <f t="shared" si="38"/>
        <v>-4.8000000000001817E-4</v>
      </c>
      <c r="S78" s="5" t="s">
        <v>23</v>
      </c>
      <c r="T78" s="2">
        <v>100</v>
      </c>
      <c r="U78" s="2">
        <v>99.947000000000003</v>
      </c>
      <c r="V78" s="2">
        <v>5.8000000000000003E-2</v>
      </c>
      <c r="W78" s="6">
        <f t="shared" si="45"/>
        <v>-5.2999999999997272E-2</v>
      </c>
      <c r="X78" s="36">
        <f t="shared" si="39"/>
        <v>-5.2999999999997277E-4</v>
      </c>
      <c r="Y78" s="5" t="s">
        <v>23</v>
      </c>
      <c r="Z78" s="2">
        <v>100</v>
      </c>
      <c r="AA78" s="2">
        <v>99.878</v>
      </c>
      <c r="AB78" s="2">
        <v>7.5999999999999998E-2</v>
      </c>
      <c r="AC78" s="6">
        <f t="shared" si="46"/>
        <v>-0.12199999999999989</v>
      </c>
      <c r="AD78" s="36">
        <f t="shared" si="40"/>
        <v>-1.2199999999999989E-3</v>
      </c>
      <c r="AE78" s="5" t="s">
        <v>23</v>
      </c>
      <c r="AF78" s="2">
        <v>100</v>
      </c>
      <c r="AG78" s="2">
        <v>99.885999999999996</v>
      </c>
      <c r="AH78" s="2">
        <v>6.3E-2</v>
      </c>
      <c r="AI78" s="6">
        <f t="shared" si="47"/>
        <v>-0.11400000000000432</v>
      </c>
      <c r="AJ78" s="36">
        <f t="shared" si="41"/>
        <v>-1.1400000000000431E-3</v>
      </c>
    </row>
    <row r="79" spans="1:39" ht="13.2" x14ac:dyDescent="0.25">
      <c r="A79" s="5" t="s">
        <v>24</v>
      </c>
      <c r="B79" s="2">
        <v>150</v>
      </c>
      <c r="C79" s="2">
        <v>149.892</v>
      </c>
      <c r="D79" s="2">
        <v>0.04</v>
      </c>
      <c r="E79" s="6">
        <f t="shared" si="42"/>
        <v>-0.10800000000000409</v>
      </c>
      <c r="F79" s="36">
        <f t="shared" si="36"/>
        <v>-7.2000000000002726E-4</v>
      </c>
      <c r="G79" s="5" t="s">
        <v>24</v>
      </c>
      <c r="H79" s="2">
        <v>150</v>
      </c>
      <c r="I79" s="2">
        <v>149.881</v>
      </c>
      <c r="J79" s="2">
        <v>6.9000000000000006E-2</v>
      </c>
      <c r="K79" s="6">
        <f t="shared" si="48"/>
        <v>-0.11899999999999977</v>
      </c>
      <c r="L79" s="36">
        <f t="shared" si="37"/>
        <v>-7.9333333333333176E-4</v>
      </c>
      <c r="M79" s="5" t="s">
        <v>24</v>
      </c>
      <c r="N79" s="2">
        <v>150</v>
      </c>
      <c r="O79" s="2">
        <v>149.92099999999999</v>
      </c>
      <c r="P79" s="2">
        <v>5.7000000000000002E-2</v>
      </c>
      <c r="Q79" s="6">
        <f t="shared" si="44"/>
        <v>-7.9000000000007731E-2</v>
      </c>
      <c r="R79" s="36">
        <f t="shared" si="38"/>
        <v>-5.2666666666671821E-4</v>
      </c>
      <c r="S79" s="5" t="s">
        <v>24</v>
      </c>
      <c r="T79" s="2">
        <v>150</v>
      </c>
      <c r="U79" s="2">
        <v>149.874</v>
      </c>
      <c r="V79" s="2">
        <v>2.7E-2</v>
      </c>
      <c r="W79" s="6">
        <f t="shared" si="45"/>
        <v>-0.12600000000000477</v>
      </c>
      <c r="X79" s="36">
        <f t="shared" si="39"/>
        <v>-8.400000000000318E-4</v>
      </c>
      <c r="Y79" s="5" t="s">
        <v>24</v>
      </c>
      <c r="Z79" s="2">
        <v>150</v>
      </c>
      <c r="AA79" s="2">
        <v>149.82300000000001</v>
      </c>
      <c r="AB79" s="2">
        <v>3.5000000000000003E-2</v>
      </c>
      <c r="AC79" s="6">
        <f t="shared" si="46"/>
        <v>-0.1769999999999925</v>
      </c>
      <c r="AD79" s="36">
        <f t="shared" si="40"/>
        <v>-1.17999999999995E-3</v>
      </c>
      <c r="AE79" s="5" t="s">
        <v>24</v>
      </c>
      <c r="AF79" s="2">
        <v>150</v>
      </c>
      <c r="AG79" s="2">
        <v>149.89400000000001</v>
      </c>
      <c r="AH79" s="2">
        <v>3.2000000000000001E-2</v>
      </c>
      <c r="AI79" s="6">
        <f t="shared" si="47"/>
        <v>-0.10599999999999454</v>
      </c>
      <c r="AJ79" s="36">
        <f t="shared" si="41"/>
        <v>-7.0666666666663032E-4</v>
      </c>
    </row>
    <row r="80" spans="1:39" ht="13.2" x14ac:dyDescent="0.25">
      <c r="A80" s="5" t="s">
        <v>25</v>
      </c>
      <c r="B80" s="2">
        <v>200</v>
      </c>
      <c r="C80" s="2">
        <v>199.874</v>
      </c>
      <c r="D80" s="2">
        <v>4.8000000000000001E-2</v>
      </c>
      <c r="E80" s="6">
        <f t="shared" si="42"/>
        <v>-0.12600000000000477</v>
      </c>
      <c r="F80" s="36">
        <f t="shared" si="36"/>
        <v>-6.3000000000002388E-4</v>
      </c>
      <c r="G80" s="5" t="s">
        <v>25</v>
      </c>
      <c r="H80" s="2">
        <v>200</v>
      </c>
      <c r="I80" s="2">
        <v>199.86500000000001</v>
      </c>
      <c r="J80" s="2">
        <v>2.7E-2</v>
      </c>
      <c r="K80" s="6">
        <f t="shared" si="48"/>
        <v>-0.13499999999999091</v>
      </c>
      <c r="L80" s="36">
        <f t="shared" si="37"/>
        <v>-6.749999999999545E-4</v>
      </c>
      <c r="M80" s="5" t="s">
        <v>25</v>
      </c>
      <c r="N80" s="2">
        <v>200</v>
      </c>
      <c r="O80" s="2">
        <v>199.94</v>
      </c>
      <c r="P80" s="2">
        <v>2.9000000000000001E-2</v>
      </c>
      <c r="Q80" s="6">
        <f t="shared" si="44"/>
        <v>-6.0000000000002274E-2</v>
      </c>
      <c r="R80" s="36">
        <f t="shared" si="38"/>
        <v>-3.0000000000001136E-4</v>
      </c>
      <c r="S80" s="5" t="s">
        <v>25</v>
      </c>
      <c r="T80" s="2">
        <v>200</v>
      </c>
      <c r="U80" s="2">
        <v>199.87</v>
      </c>
      <c r="V80" s="2">
        <v>2.9000000000000001E-2</v>
      </c>
      <c r="W80" s="6">
        <f t="shared" si="45"/>
        <v>-0.12999999999999545</v>
      </c>
      <c r="X80" s="36">
        <f t="shared" si="39"/>
        <v>-6.4999999999997731E-4</v>
      </c>
      <c r="Y80" s="5" t="s">
        <v>25</v>
      </c>
      <c r="Z80" s="2">
        <v>200</v>
      </c>
      <c r="AA80" s="2">
        <v>199.809</v>
      </c>
      <c r="AB80" s="2">
        <v>0.1</v>
      </c>
      <c r="AC80" s="6">
        <f t="shared" si="46"/>
        <v>-0.1910000000000025</v>
      </c>
      <c r="AD80" s="36">
        <f t="shared" si="40"/>
        <v>-9.5500000000001248E-4</v>
      </c>
      <c r="AE80" s="5" t="s">
        <v>25</v>
      </c>
      <c r="AF80" s="2">
        <v>200</v>
      </c>
      <c r="AG80" s="2">
        <v>199.91200000000001</v>
      </c>
      <c r="AH80" s="2">
        <v>5.0999999999999997E-2</v>
      </c>
      <c r="AI80" s="6">
        <f t="shared" si="47"/>
        <v>-8.7999999999993861E-2</v>
      </c>
      <c r="AJ80" s="36">
        <f t="shared" si="41"/>
        <v>-4.3999999999996928E-4</v>
      </c>
    </row>
    <row r="81" spans="1:39" ht="13.2" x14ac:dyDescent="0.25">
      <c r="A81" s="5" t="s">
        <v>26</v>
      </c>
      <c r="B81" s="2">
        <v>10</v>
      </c>
      <c r="C81" s="2">
        <v>9.8170000000000002</v>
      </c>
      <c r="D81" s="2">
        <v>4.2000000000000003E-2</v>
      </c>
      <c r="E81" s="6">
        <f t="shared" si="42"/>
        <v>-0.18299999999999983</v>
      </c>
      <c r="F81" s="36">
        <f t="shared" si="36"/>
        <v>-1.8299999999999983E-2</v>
      </c>
      <c r="G81" s="5" t="s">
        <v>26</v>
      </c>
      <c r="H81" s="2">
        <v>10</v>
      </c>
      <c r="I81" s="2">
        <v>9.8840000000000003</v>
      </c>
      <c r="J81" s="2">
        <v>8.2000000000000003E-2</v>
      </c>
      <c r="K81" s="6">
        <f t="shared" si="48"/>
        <v>-0.11599999999999966</v>
      </c>
      <c r="L81" s="36">
        <f t="shared" si="37"/>
        <v>-1.1599999999999966E-2</v>
      </c>
      <c r="M81" s="5" t="s">
        <v>26</v>
      </c>
      <c r="N81" s="2">
        <v>10</v>
      </c>
      <c r="O81" s="2">
        <v>9.8889999999999993</v>
      </c>
      <c r="P81" s="2">
        <v>6.7000000000000004E-2</v>
      </c>
      <c r="Q81" s="6">
        <f t="shared" si="44"/>
        <v>-0.11100000000000065</v>
      </c>
      <c r="R81" s="36">
        <f t="shared" si="38"/>
        <v>-1.1100000000000065E-2</v>
      </c>
      <c r="S81" s="5" t="s">
        <v>26</v>
      </c>
      <c r="T81" s="2">
        <v>10</v>
      </c>
      <c r="U81" s="2">
        <v>9.7810000000000006</v>
      </c>
      <c r="V81" s="2">
        <v>3.5999999999999997E-2</v>
      </c>
      <c r="W81" s="6">
        <f t="shared" si="45"/>
        <v>-0.21899999999999942</v>
      </c>
      <c r="X81" s="36">
        <f t="shared" si="39"/>
        <v>-2.189999999999994E-2</v>
      </c>
      <c r="Y81" s="5" t="s">
        <v>26</v>
      </c>
      <c r="Z81" s="2">
        <v>10</v>
      </c>
      <c r="AA81" s="2">
        <v>9.8699999999999992</v>
      </c>
      <c r="AB81" s="2">
        <v>7.8E-2</v>
      </c>
      <c r="AC81" s="6">
        <f t="shared" si="46"/>
        <v>-0.13000000000000078</v>
      </c>
      <c r="AD81" s="36">
        <f t="shared" si="40"/>
        <v>-1.3000000000000077E-2</v>
      </c>
      <c r="AE81" s="5" t="s">
        <v>26</v>
      </c>
      <c r="AF81" s="2">
        <v>10</v>
      </c>
      <c r="AG81" s="2">
        <v>9.8320000000000007</v>
      </c>
      <c r="AH81" s="2">
        <v>1.9E-2</v>
      </c>
      <c r="AI81" s="6">
        <f t="shared" si="47"/>
        <v>-0.16799999999999926</v>
      </c>
      <c r="AJ81" s="36">
        <f t="shared" si="41"/>
        <v>-1.6799999999999926E-2</v>
      </c>
    </row>
    <row r="82" spans="1:39" ht="13.2" x14ac:dyDescent="0.25">
      <c r="A82" s="5" t="s">
        <v>27</v>
      </c>
      <c r="B82" s="2">
        <v>40</v>
      </c>
      <c r="C82" s="2">
        <v>39.832999999999998</v>
      </c>
      <c r="D82" s="2">
        <v>0.12</v>
      </c>
      <c r="E82" s="6">
        <f t="shared" si="42"/>
        <v>-0.16700000000000159</v>
      </c>
      <c r="F82" s="36">
        <f t="shared" si="36"/>
        <v>-4.1750000000000398E-3</v>
      </c>
      <c r="G82" s="5" t="s">
        <v>27</v>
      </c>
      <c r="H82" s="2">
        <v>40</v>
      </c>
      <c r="I82" s="2">
        <v>39.46</v>
      </c>
      <c r="J82" s="2">
        <v>2.3E-2</v>
      </c>
      <c r="K82" s="6">
        <f t="shared" si="48"/>
        <v>-0.53999999999999915</v>
      </c>
      <c r="L82" s="36">
        <f t="shared" si="37"/>
        <v>-1.3499999999999979E-2</v>
      </c>
      <c r="M82" s="5" t="s">
        <v>27</v>
      </c>
      <c r="N82" s="2">
        <v>40</v>
      </c>
      <c r="O82" s="2">
        <v>39.308999999999997</v>
      </c>
      <c r="P82" s="2">
        <v>0.11600000000000001</v>
      </c>
      <c r="Q82" s="6">
        <f t="shared" si="44"/>
        <v>-0.6910000000000025</v>
      </c>
      <c r="R82" s="36">
        <f t="shared" si="38"/>
        <v>-1.7275000000000061E-2</v>
      </c>
      <c r="S82" s="5" t="s">
        <v>27</v>
      </c>
      <c r="T82" s="2">
        <v>40</v>
      </c>
      <c r="U82" s="2">
        <v>39.683</v>
      </c>
      <c r="V82" s="2">
        <v>5.0999999999999997E-2</v>
      </c>
      <c r="W82" s="6">
        <f t="shared" si="45"/>
        <v>-0.31700000000000017</v>
      </c>
      <c r="X82" s="36">
        <f t="shared" si="39"/>
        <v>-7.925000000000005E-3</v>
      </c>
      <c r="Y82" s="5" t="s">
        <v>27</v>
      </c>
      <c r="Z82" s="2">
        <v>40</v>
      </c>
      <c r="AA82" s="2">
        <v>39.680999999999997</v>
      </c>
      <c r="AB82" s="2">
        <v>0.72</v>
      </c>
      <c r="AC82" s="6">
        <f t="shared" si="46"/>
        <v>-0.31900000000000261</v>
      </c>
      <c r="AD82" s="36">
        <f t="shared" si="40"/>
        <v>-7.9750000000000654E-3</v>
      </c>
      <c r="AE82" s="5" t="s">
        <v>27</v>
      </c>
      <c r="AF82" s="2">
        <v>40</v>
      </c>
      <c r="AG82" s="2">
        <v>39.905999999999999</v>
      </c>
      <c r="AH82" s="2">
        <v>5.2999999999999999E-2</v>
      </c>
      <c r="AI82" s="6">
        <f t="shared" si="47"/>
        <v>-9.4000000000001194E-2</v>
      </c>
      <c r="AJ82" s="36">
        <f t="shared" si="41"/>
        <v>-2.35000000000003E-3</v>
      </c>
    </row>
    <row r="83" spans="1:39" ht="13.2" x14ac:dyDescent="0.25">
      <c r="A83" s="5" t="s">
        <v>28</v>
      </c>
      <c r="B83" s="2">
        <v>80</v>
      </c>
      <c r="C83" s="2">
        <v>79.53</v>
      </c>
      <c r="D83" s="2">
        <v>0.09</v>
      </c>
      <c r="E83" s="6">
        <f t="shared" si="42"/>
        <v>-0.46999999999999886</v>
      </c>
      <c r="F83" s="36">
        <f t="shared" si="36"/>
        <v>-5.8749999999999861E-3</v>
      </c>
      <c r="G83" s="5" t="s">
        <v>28</v>
      </c>
      <c r="H83" s="2">
        <v>80</v>
      </c>
      <c r="I83" s="2">
        <v>79.293000000000006</v>
      </c>
      <c r="J83" s="2">
        <v>2.1999999999999999E-2</v>
      </c>
      <c r="K83" s="6">
        <f t="shared" si="48"/>
        <v>-0.70699999999999363</v>
      </c>
      <c r="L83" s="36">
        <f t="shared" si="37"/>
        <v>-8.8374999999999201E-3</v>
      </c>
      <c r="M83" s="5" t="s">
        <v>28</v>
      </c>
      <c r="N83" s="2">
        <v>80</v>
      </c>
      <c r="O83" s="2">
        <v>79.563000000000002</v>
      </c>
      <c r="P83" s="2">
        <v>6.9000000000000006E-2</v>
      </c>
      <c r="Q83" s="6">
        <f t="shared" si="44"/>
        <v>-0.43699999999999761</v>
      </c>
      <c r="R83" s="36">
        <f t="shared" si="38"/>
        <v>-5.46249999999997E-3</v>
      </c>
      <c r="S83" s="5" t="s">
        <v>28</v>
      </c>
      <c r="T83" s="2">
        <v>80</v>
      </c>
      <c r="U83" s="2">
        <v>79.331000000000003</v>
      </c>
      <c r="V83" s="2">
        <v>9.9000000000000005E-2</v>
      </c>
      <c r="W83" s="6">
        <f t="shared" si="45"/>
        <v>-0.66899999999999693</v>
      </c>
      <c r="X83" s="36">
        <f t="shared" si="39"/>
        <v>-8.362499999999962E-3</v>
      </c>
      <c r="Y83" s="5" t="s">
        <v>28</v>
      </c>
      <c r="Z83" s="2">
        <v>80</v>
      </c>
      <c r="AA83" s="2">
        <v>79.475999999999999</v>
      </c>
      <c r="AB83" s="2">
        <v>5.8000000000000003E-2</v>
      </c>
      <c r="AC83" s="6">
        <f t="shared" si="46"/>
        <v>-0.52400000000000091</v>
      </c>
      <c r="AD83" s="36">
        <f t="shared" si="40"/>
        <v>-6.5500000000000115E-3</v>
      </c>
      <c r="AE83" s="5" t="s">
        <v>28</v>
      </c>
      <c r="AF83" s="2">
        <v>80</v>
      </c>
      <c r="AG83" s="2">
        <v>79.62</v>
      </c>
      <c r="AH83" s="2">
        <v>4.7E-2</v>
      </c>
      <c r="AI83" s="6">
        <f t="shared" si="47"/>
        <v>-0.37999999999999545</v>
      </c>
      <c r="AJ83" s="36">
        <f t="shared" si="41"/>
        <v>-4.7499999999999435E-3</v>
      </c>
    </row>
    <row r="84" spans="1:39" ht="13.2" x14ac:dyDescent="0.25">
      <c r="A84" s="5" t="s">
        <v>29</v>
      </c>
      <c r="B84" s="2">
        <v>160</v>
      </c>
      <c r="C84" s="2">
        <v>159.5</v>
      </c>
      <c r="D84" s="2">
        <v>7.6999999999999999E-2</v>
      </c>
      <c r="E84" s="6">
        <f t="shared" si="42"/>
        <v>-0.5</v>
      </c>
      <c r="F84" s="36">
        <f t="shared" si="36"/>
        <v>-3.1250000000000002E-3</v>
      </c>
      <c r="G84" s="5" t="s">
        <v>29</v>
      </c>
      <c r="H84" s="2">
        <v>160</v>
      </c>
      <c r="I84" s="2">
        <v>159.31700000000001</v>
      </c>
      <c r="J84" s="2">
        <v>3.9E-2</v>
      </c>
      <c r="K84" s="6">
        <f t="shared" si="48"/>
        <v>-0.68299999999999272</v>
      </c>
      <c r="L84" s="36">
        <f t="shared" si="37"/>
        <v>-4.2687499999999549E-3</v>
      </c>
      <c r="M84" s="5" t="s">
        <v>29</v>
      </c>
      <c r="N84" s="2">
        <v>160</v>
      </c>
      <c r="O84" s="2">
        <v>159.61600000000001</v>
      </c>
      <c r="P84" s="2">
        <v>3.3000000000000002E-2</v>
      </c>
      <c r="Q84" s="6">
        <f t="shared" si="44"/>
        <v>-0.38399999999998613</v>
      </c>
      <c r="R84" s="36">
        <f t="shared" si="38"/>
        <v>-2.3999999999999135E-3</v>
      </c>
      <c r="S84" s="5" t="s">
        <v>29</v>
      </c>
      <c r="T84" s="2">
        <v>160</v>
      </c>
      <c r="U84" s="2">
        <v>159.483</v>
      </c>
      <c r="V84" s="2">
        <v>8.1000000000000003E-2</v>
      </c>
      <c r="W84" s="6">
        <f t="shared" si="45"/>
        <v>-0.51699999999999591</v>
      </c>
      <c r="X84" s="36">
        <f t="shared" si="39"/>
        <v>-3.2312499999999746E-3</v>
      </c>
      <c r="Y84" s="5" t="s">
        <v>29</v>
      </c>
      <c r="Z84" s="2">
        <v>160</v>
      </c>
      <c r="AA84" s="2">
        <v>159.41300000000001</v>
      </c>
      <c r="AB84" s="2">
        <v>9.8000000000000004E-2</v>
      </c>
      <c r="AC84" s="6">
        <f t="shared" si="46"/>
        <v>-0.58699999999998909</v>
      </c>
      <c r="AD84" s="36">
        <f t="shared" si="40"/>
        <v>-3.6687499999999316E-3</v>
      </c>
      <c r="AE84" s="5" t="s">
        <v>29</v>
      </c>
      <c r="AF84" s="2">
        <v>160</v>
      </c>
      <c r="AG84" s="2">
        <v>159.52500000000001</v>
      </c>
      <c r="AH84" s="2">
        <v>3.5999999999999997E-2</v>
      </c>
      <c r="AI84" s="6">
        <f t="shared" si="47"/>
        <v>-0.47499999999999432</v>
      </c>
      <c r="AJ84" s="36">
        <f t="shared" si="41"/>
        <v>-2.9687499999999645E-3</v>
      </c>
    </row>
    <row r="85" spans="1:39" ht="13.2" x14ac:dyDescent="0.25">
      <c r="A85" s="5" t="s">
        <v>30</v>
      </c>
      <c r="B85" s="2">
        <v>220</v>
      </c>
      <c r="C85" s="2">
        <v>219.27500000000001</v>
      </c>
      <c r="D85" s="2">
        <v>0.14599999999999999</v>
      </c>
      <c r="E85" s="6">
        <f t="shared" si="42"/>
        <v>-0.72499999999999432</v>
      </c>
      <c r="F85" s="36">
        <f t="shared" si="36"/>
        <v>-3.2954545454545194E-3</v>
      </c>
      <c r="G85" s="5" t="s">
        <v>30</v>
      </c>
      <c r="H85" s="2">
        <v>220</v>
      </c>
      <c r="I85" s="2">
        <v>219.00899999999999</v>
      </c>
      <c r="J85" s="2">
        <v>5.1999999999999998E-2</v>
      </c>
      <c r="K85" s="6">
        <f t="shared" si="48"/>
        <v>-0.99100000000001387</v>
      </c>
      <c r="L85" s="36">
        <f t="shared" si="37"/>
        <v>-4.504545454545518E-3</v>
      </c>
      <c r="M85" s="5" t="s">
        <v>30</v>
      </c>
      <c r="N85" s="2">
        <v>220</v>
      </c>
      <c r="O85" s="2">
        <v>219.31</v>
      </c>
      <c r="P85" s="2">
        <v>9.4E-2</v>
      </c>
      <c r="Q85" s="6">
        <f t="shared" si="44"/>
        <v>-0.68999999999999773</v>
      </c>
      <c r="R85" s="36">
        <f t="shared" si="38"/>
        <v>-3.1363636363636259E-3</v>
      </c>
      <c r="S85" s="5" t="s">
        <v>30</v>
      </c>
      <c r="T85" s="2">
        <v>220</v>
      </c>
      <c r="U85" s="2">
        <v>219.31299999999999</v>
      </c>
      <c r="V85" s="2">
        <v>3.4000000000000002E-2</v>
      </c>
      <c r="W85" s="6">
        <f t="shared" si="45"/>
        <v>-0.68700000000001182</v>
      </c>
      <c r="X85" s="36">
        <f t="shared" si="39"/>
        <v>-3.1227272727273265E-3</v>
      </c>
      <c r="Y85" s="5" t="s">
        <v>30</v>
      </c>
      <c r="Z85" s="2">
        <v>220</v>
      </c>
      <c r="AA85" s="2">
        <v>219.22</v>
      </c>
      <c r="AB85" s="2">
        <v>0.27600000000000002</v>
      </c>
      <c r="AC85" s="6">
        <f t="shared" si="46"/>
        <v>-0.78000000000000114</v>
      </c>
      <c r="AD85" s="36">
        <f t="shared" si="40"/>
        <v>-3.5454545454545504E-3</v>
      </c>
      <c r="AE85" s="5" t="s">
        <v>30</v>
      </c>
      <c r="AF85" s="2">
        <v>220</v>
      </c>
      <c r="AG85" s="2">
        <v>219.23099999999999</v>
      </c>
      <c r="AH85" s="2">
        <v>3.3000000000000002E-2</v>
      </c>
      <c r="AI85" s="6">
        <f t="shared" si="47"/>
        <v>-0.76900000000000546</v>
      </c>
      <c r="AJ85" s="36">
        <f t="shared" si="41"/>
        <v>-3.4954545454545702E-3</v>
      </c>
    </row>
    <row r="87" spans="1:39" ht="13.2" x14ac:dyDescent="0.25">
      <c r="G87" s="1" t="s">
        <v>58</v>
      </c>
      <c r="H87" s="2" t="s">
        <v>7</v>
      </c>
      <c r="I87" s="2" t="s">
        <v>8</v>
      </c>
      <c r="J87" s="2" t="s">
        <v>9</v>
      </c>
      <c r="K87" s="2" t="s">
        <v>10</v>
      </c>
      <c r="L87" s="2" t="s">
        <v>136</v>
      </c>
      <c r="M87" s="1" t="s">
        <v>59</v>
      </c>
      <c r="N87" s="2" t="s">
        <v>7</v>
      </c>
      <c r="O87" s="2" t="s">
        <v>8</v>
      </c>
      <c r="P87" s="2" t="s">
        <v>9</v>
      </c>
      <c r="Q87" s="2" t="s">
        <v>10</v>
      </c>
      <c r="R87" s="2" t="s">
        <v>136</v>
      </c>
      <c r="S87" s="1" t="s">
        <v>60</v>
      </c>
      <c r="T87" s="2" t="s">
        <v>7</v>
      </c>
      <c r="U87" s="2" t="s">
        <v>8</v>
      </c>
      <c r="V87" s="2" t="s">
        <v>9</v>
      </c>
      <c r="W87" s="2" t="s">
        <v>10</v>
      </c>
      <c r="X87" s="2" t="s">
        <v>136</v>
      </c>
      <c r="Y87" s="1" t="s">
        <v>61</v>
      </c>
      <c r="Z87" s="2" t="s">
        <v>7</v>
      </c>
      <c r="AA87" s="2" t="s">
        <v>8</v>
      </c>
      <c r="AB87" s="2" t="s">
        <v>9</v>
      </c>
      <c r="AC87" s="2" t="s">
        <v>10</v>
      </c>
      <c r="AD87" s="2" t="s">
        <v>136</v>
      </c>
      <c r="AE87" s="1" t="s">
        <v>62</v>
      </c>
      <c r="AF87" s="2" t="s">
        <v>7</v>
      </c>
      <c r="AG87" s="2" t="s">
        <v>8</v>
      </c>
      <c r="AH87" s="2" t="s">
        <v>9</v>
      </c>
      <c r="AI87" s="2" t="s">
        <v>10</v>
      </c>
      <c r="AJ87" s="2" t="s">
        <v>136</v>
      </c>
      <c r="AK87" s="2"/>
      <c r="AL87" s="2"/>
      <c r="AM87" s="2"/>
    </row>
    <row r="88" spans="1:39" ht="13.2" x14ac:dyDescent="0.25">
      <c r="G88" s="5" t="s">
        <v>16</v>
      </c>
      <c r="H88" s="2">
        <v>10</v>
      </c>
      <c r="I88" s="2">
        <v>9.8989999999999991</v>
      </c>
      <c r="J88" s="2">
        <v>4.3999999999999997E-2</v>
      </c>
      <c r="K88" s="6">
        <f t="shared" ref="K88:K102" si="49">I88-H88</f>
        <v>-0.10100000000000087</v>
      </c>
      <c r="L88" s="36">
        <f>K88/H88</f>
        <v>-1.0100000000000086E-2</v>
      </c>
      <c r="M88" s="5" t="s">
        <v>16</v>
      </c>
      <c r="N88" s="2">
        <v>10</v>
      </c>
      <c r="O88" s="2">
        <v>9.9849999999999994</v>
      </c>
      <c r="P88" s="2">
        <v>6.8000000000000005E-2</v>
      </c>
      <c r="Q88" s="6">
        <f t="shared" ref="Q88:Q102" si="50">O88-N88</f>
        <v>-1.5000000000000568E-2</v>
      </c>
      <c r="R88" s="36">
        <f>Q88/N88</f>
        <v>-1.5000000000000568E-3</v>
      </c>
      <c r="S88" s="5" t="s">
        <v>16</v>
      </c>
      <c r="T88" s="2">
        <v>10</v>
      </c>
      <c r="U88" s="2">
        <v>9.9860000000000007</v>
      </c>
      <c r="V88" s="2">
        <v>2.8000000000000001E-2</v>
      </c>
      <c r="W88" s="6">
        <f t="shared" ref="W88:W102" si="51">U88-T88</f>
        <v>-1.3999999999999346E-2</v>
      </c>
      <c r="X88" s="36">
        <f>W88/T88</f>
        <v>-1.3999999999999347E-3</v>
      </c>
      <c r="Y88" s="5" t="s">
        <v>16</v>
      </c>
      <c r="Z88" s="2">
        <v>10</v>
      </c>
      <c r="AA88" s="2">
        <v>9.9819999999999993</v>
      </c>
      <c r="AB88" s="2">
        <v>4.3999999999999997E-2</v>
      </c>
      <c r="AC88" s="6">
        <f t="shared" ref="AC88:AC102" si="52">AA88-Z88</f>
        <v>-1.8000000000000682E-2</v>
      </c>
      <c r="AD88" s="36">
        <f>AC88/Z88</f>
        <v>-1.8000000000000683E-3</v>
      </c>
      <c r="AE88" s="5" t="s">
        <v>16</v>
      </c>
      <c r="AF88" s="2">
        <v>10</v>
      </c>
      <c r="AG88" s="2">
        <v>10.037000000000001</v>
      </c>
      <c r="AH88" s="2">
        <v>4.7E-2</v>
      </c>
      <c r="AI88" s="6">
        <f t="shared" ref="AI88:AI102" si="53">AG88-AF88</f>
        <v>3.700000000000081E-2</v>
      </c>
      <c r="AJ88" s="36">
        <f>AI88/AF88</f>
        <v>3.7000000000000808E-3</v>
      </c>
      <c r="AK88" s="6"/>
      <c r="AL88" s="6"/>
      <c r="AM88" s="6"/>
    </row>
    <row r="89" spans="1:39" ht="13.2" x14ac:dyDescent="0.25">
      <c r="G89" s="5" t="s">
        <v>17</v>
      </c>
      <c r="H89" s="2">
        <v>47</v>
      </c>
      <c r="I89" s="2">
        <v>46.948</v>
      </c>
      <c r="J89" s="2">
        <v>4.8000000000000001E-2</v>
      </c>
      <c r="K89" s="6">
        <f t="shared" si="49"/>
        <v>-5.1999999999999602E-2</v>
      </c>
      <c r="L89" s="36">
        <f t="shared" ref="L89:L136" si="54">K89/H89</f>
        <v>-1.1063829787233959E-3</v>
      </c>
      <c r="M89" s="5" t="s">
        <v>17</v>
      </c>
      <c r="N89" s="2">
        <v>47</v>
      </c>
      <c r="O89" s="2">
        <v>46.954999999999998</v>
      </c>
      <c r="P89" s="2">
        <v>3.2000000000000001E-2</v>
      </c>
      <c r="Q89" s="6">
        <f t="shared" si="50"/>
        <v>-4.5000000000001705E-2</v>
      </c>
      <c r="R89" s="36">
        <f t="shared" ref="R89:R136" si="55">Q89/N89</f>
        <v>-9.5744680851067457E-4</v>
      </c>
      <c r="S89" s="5" t="s">
        <v>17</v>
      </c>
      <c r="T89" s="2">
        <v>47</v>
      </c>
      <c r="U89" s="2">
        <v>46.89</v>
      </c>
      <c r="V89" s="2">
        <v>2.4E-2</v>
      </c>
      <c r="W89" s="6">
        <f t="shared" si="51"/>
        <v>-0.10999999999999943</v>
      </c>
      <c r="X89" s="36">
        <f t="shared" ref="X89:X136" si="56">W89/T89</f>
        <v>-2.3404255319148816E-3</v>
      </c>
      <c r="Y89" s="5" t="s">
        <v>17</v>
      </c>
      <c r="Z89" s="2">
        <v>47</v>
      </c>
      <c r="AA89" s="2">
        <v>46.918999999999997</v>
      </c>
      <c r="AB89" s="2">
        <v>2.1000000000000001E-2</v>
      </c>
      <c r="AC89" s="6">
        <f t="shared" si="52"/>
        <v>-8.100000000000307E-2</v>
      </c>
      <c r="AD89" s="36">
        <f t="shared" ref="AD89:AD136" si="57">AC89/Z89</f>
        <v>-1.7234042553192143E-3</v>
      </c>
      <c r="AE89" s="5" t="s">
        <v>17</v>
      </c>
      <c r="AF89" s="2">
        <v>47</v>
      </c>
      <c r="AG89" s="2">
        <v>46.963000000000001</v>
      </c>
      <c r="AH89" s="2">
        <v>4.2000000000000003E-2</v>
      </c>
      <c r="AI89" s="6">
        <f t="shared" si="53"/>
        <v>-3.6999999999999034E-2</v>
      </c>
      <c r="AJ89" s="36">
        <f t="shared" ref="AJ89:AJ136" si="58">AI89/AF89</f>
        <v>-7.8723404255317089E-4</v>
      </c>
      <c r="AK89" s="6"/>
      <c r="AL89" s="6"/>
      <c r="AM89" s="6"/>
    </row>
    <row r="90" spans="1:39" ht="13.2" x14ac:dyDescent="0.25">
      <c r="G90" s="5" t="s">
        <v>18</v>
      </c>
      <c r="H90" s="2">
        <v>94</v>
      </c>
      <c r="I90" s="2">
        <v>93.828999999999994</v>
      </c>
      <c r="J90" s="2">
        <v>2.7E-2</v>
      </c>
      <c r="K90" s="6">
        <f t="shared" si="49"/>
        <v>-0.17100000000000648</v>
      </c>
      <c r="L90" s="36">
        <f t="shared" si="54"/>
        <v>-1.8191489361702817E-3</v>
      </c>
      <c r="M90" s="5" t="s">
        <v>18</v>
      </c>
      <c r="N90" s="2">
        <v>94</v>
      </c>
      <c r="O90" s="2">
        <v>93.897999999999996</v>
      </c>
      <c r="P90" s="2">
        <v>0.03</v>
      </c>
      <c r="Q90" s="6">
        <f t="shared" si="50"/>
        <v>-0.10200000000000387</v>
      </c>
      <c r="R90" s="36">
        <f t="shared" si="55"/>
        <v>-1.0851063829787645E-3</v>
      </c>
      <c r="S90" s="5" t="s">
        <v>18</v>
      </c>
      <c r="T90" s="2">
        <v>94</v>
      </c>
      <c r="U90" s="2">
        <v>93.897999999999996</v>
      </c>
      <c r="V90" s="2">
        <v>4.2000000000000003E-2</v>
      </c>
      <c r="W90" s="6">
        <f t="shared" si="51"/>
        <v>-0.10200000000000387</v>
      </c>
      <c r="X90" s="36">
        <f t="shared" si="56"/>
        <v>-1.0851063829787645E-3</v>
      </c>
      <c r="Y90" s="5" t="s">
        <v>18</v>
      </c>
      <c r="Z90" s="2">
        <v>94</v>
      </c>
      <c r="AA90" s="2">
        <v>93.850999999999999</v>
      </c>
      <c r="AB90" s="2">
        <v>0.03</v>
      </c>
      <c r="AC90" s="6">
        <f t="shared" si="52"/>
        <v>-0.14900000000000091</v>
      </c>
      <c r="AD90" s="36">
        <f t="shared" si="57"/>
        <v>-1.5851063829787331E-3</v>
      </c>
      <c r="AE90" s="5" t="s">
        <v>18</v>
      </c>
      <c r="AF90" s="2">
        <v>94</v>
      </c>
      <c r="AG90" s="2">
        <v>93.855999999999995</v>
      </c>
      <c r="AH90" s="2">
        <v>0.02</v>
      </c>
      <c r="AI90" s="6">
        <f t="shared" si="53"/>
        <v>-0.14400000000000546</v>
      </c>
      <c r="AJ90" s="36">
        <f t="shared" si="58"/>
        <v>-1.5319148936170793E-3</v>
      </c>
      <c r="AK90" s="6"/>
      <c r="AL90" s="6"/>
      <c r="AM90" s="6"/>
    </row>
    <row r="91" spans="1:39" ht="13.2" x14ac:dyDescent="0.25">
      <c r="G91" s="5" t="s">
        <v>19</v>
      </c>
      <c r="H91" s="2">
        <v>141</v>
      </c>
      <c r="I91" s="2">
        <v>140.71299999999999</v>
      </c>
      <c r="J91" s="2">
        <v>3.1E-2</v>
      </c>
      <c r="K91" s="6">
        <f t="shared" si="49"/>
        <v>-0.28700000000000614</v>
      </c>
      <c r="L91" s="36">
        <f t="shared" si="54"/>
        <v>-2.0354609929078451E-3</v>
      </c>
      <c r="M91" s="5" t="s">
        <v>19</v>
      </c>
      <c r="N91" s="2">
        <v>141</v>
      </c>
      <c r="O91" s="2">
        <v>140.81399999999999</v>
      </c>
      <c r="P91" s="2">
        <v>3.6999999999999998E-2</v>
      </c>
      <c r="Q91" s="6">
        <f t="shared" si="50"/>
        <v>-0.18600000000000705</v>
      </c>
      <c r="R91" s="36">
        <f t="shared" si="55"/>
        <v>-1.3191489361702629E-3</v>
      </c>
      <c r="S91" s="5" t="s">
        <v>19</v>
      </c>
      <c r="T91" s="2">
        <v>141</v>
      </c>
      <c r="U91" s="2">
        <v>140.82599999999999</v>
      </c>
      <c r="V91" s="2">
        <v>5.5E-2</v>
      </c>
      <c r="W91" s="6">
        <f t="shared" si="51"/>
        <v>-0.17400000000000659</v>
      </c>
      <c r="X91" s="36">
        <f t="shared" si="56"/>
        <v>-1.2340425531915361E-3</v>
      </c>
      <c r="Y91" s="5" t="s">
        <v>19</v>
      </c>
      <c r="Z91" s="2">
        <v>141</v>
      </c>
      <c r="AA91" s="2">
        <v>140.72399999999999</v>
      </c>
      <c r="AB91" s="2">
        <v>0.01</v>
      </c>
      <c r="AC91" s="6">
        <f t="shared" si="52"/>
        <v>-0.27600000000001046</v>
      </c>
      <c r="AD91" s="36">
        <f t="shared" si="57"/>
        <v>-1.9574468085107126E-3</v>
      </c>
      <c r="AE91" s="5" t="s">
        <v>19</v>
      </c>
      <c r="AF91" s="2">
        <v>141</v>
      </c>
      <c r="AG91" s="2">
        <v>140.78700000000001</v>
      </c>
      <c r="AH91" s="2">
        <v>4.2999999999999997E-2</v>
      </c>
      <c r="AI91" s="6">
        <f t="shared" si="53"/>
        <v>-0.21299999999999386</v>
      </c>
      <c r="AJ91" s="36">
        <f t="shared" si="58"/>
        <v>-1.5106382978722968E-3</v>
      </c>
      <c r="AK91" s="6"/>
      <c r="AL91" s="6"/>
      <c r="AM91" s="6"/>
    </row>
    <row r="92" spans="1:39" ht="13.2" x14ac:dyDescent="0.25">
      <c r="G92" s="5" t="s">
        <v>20</v>
      </c>
      <c r="H92" s="2">
        <v>188</v>
      </c>
      <c r="I92" s="2">
        <v>187.70599999999999</v>
      </c>
      <c r="J92" s="2">
        <v>3.7999999999999999E-2</v>
      </c>
      <c r="K92" s="6">
        <f t="shared" si="49"/>
        <v>-0.29400000000001114</v>
      </c>
      <c r="L92" s="36">
        <f t="shared" si="54"/>
        <v>-1.5638297872341018E-3</v>
      </c>
      <c r="M92" s="5" t="s">
        <v>20</v>
      </c>
      <c r="N92" s="2">
        <v>188</v>
      </c>
      <c r="O92" s="2">
        <v>187.72200000000001</v>
      </c>
      <c r="P92" s="2">
        <v>2.5999999999999999E-2</v>
      </c>
      <c r="Q92" s="6">
        <f t="shared" si="50"/>
        <v>-0.27799999999999159</v>
      </c>
      <c r="R92" s="36">
        <f t="shared" si="55"/>
        <v>-1.4787234042552744E-3</v>
      </c>
      <c r="S92" s="5" t="s">
        <v>20</v>
      </c>
      <c r="T92" s="2">
        <v>188</v>
      </c>
      <c r="U92" s="2">
        <v>187.52699999999999</v>
      </c>
      <c r="V92" s="2">
        <v>9.4E-2</v>
      </c>
      <c r="W92" s="6">
        <f t="shared" si="51"/>
        <v>-0.47300000000001319</v>
      </c>
      <c r="X92" s="36">
        <f t="shared" si="56"/>
        <v>-2.5159574468085807E-3</v>
      </c>
      <c r="Y92" s="5" t="s">
        <v>20</v>
      </c>
      <c r="Z92" s="2">
        <v>188</v>
      </c>
      <c r="AA92" s="2">
        <v>187.614</v>
      </c>
      <c r="AB92" s="2">
        <v>2.1999999999999999E-2</v>
      </c>
      <c r="AC92" s="6">
        <f t="shared" si="52"/>
        <v>-0.38599999999999568</v>
      </c>
      <c r="AD92" s="36">
        <f t="shared" si="57"/>
        <v>-2.053191489361679E-3</v>
      </c>
      <c r="AE92" s="5" t="s">
        <v>20</v>
      </c>
      <c r="AF92" s="2">
        <v>188</v>
      </c>
      <c r="AG92" s="2">
        <v>187.64099999999999</v>
      </c>
      <c r="AH92" s="2">
        <v>5.8000000000000003E-2</v>
      </c>
      <c r="AI92" s="6">
        <f t="shared" si="53"/>
        <v>-0.35900000000000887</v>
      </c>
      <c r="AJ92" s="36">
        <f t="shared" si="58"/>
        <v>-1.9095744680851536E-3</v>
      </c>
      <c r="AK92" s="6"/>
      <c r="AL92" s="6"/>
      <c r="AM92" s="6"/>
    </row>
    <row r="93" spans="1:39" ht="13.2" x14ac:dyDescent="0.25">
      <c r="G93" s="5" t="s">
        <v>21</v>
      </c>
      <c r="H93" s="2">
        <v>10</v>
      </c>
      <c r="I93" s="2">
        <v>9.9309999999999992</v>
      </c>
      <c r="J93" s="2">
        <v>5.3999999999999999E-2</v>
      </c>
      <c r="K93" s="6">
        <f t="shared" si="49"/>
        <v>-6.9000000000000838E-2</v>
      </c>
      <c r="L93" s="36">
        <f t="shared" si="54"/>
        <v>-6.900000000000084E-3</v>
      </c>
      <c r="M93" s="5" t="s">
        <v>21</v>
      </c>
      <c r="N93" s="2">
        <v>10</v>
      </c>
      <c r="O93" s="2">
        <v>10.055</v>
      </c>
      <c r="P93" s="2">
        <v>2.4E-2</v>
      </c>
      <c r="Q93" s="6">
        <f t="shared" si="50"/>
        <v>5.4999999999999716E-2</v>
      </c>
      <c r="R93" s="36">
        <f t="shared" si="55"/>
        <v>5.4999999999999719E-3</v>
      </c>
      <c r="S93" s="5" t="s">
        <v>21</v>
      </c>
      <c r="T93" s="2">
        <v>10</v>
      </c>
      <c r="U93" s="2">
        <v>10.057</v>
      </c>
      <c r="V93" s="2">
        <v>8.2000000000000003E-2</v>
      </c>
      <c r="W93" s="6">
        <f t="shared" si="51"/>
        <v>5.7000000000000384E-2</v>
      </c>
      <c r="X93" s="36">
        <f t="shared" si="56"/>
        <v>5.7000000000000384E-3</v>
      </c>
      <c r="Y93" s="5" t="s">
        <v>21</v>
      </c>
      <c r="Z93" s="2">
        <v>10</v>
      </c>
      <c r="AA93" s="2">
        <v>10.018000000000001</v>
      </c>
      <c r="AB93" s="2">
        <v>3.9E-2</v>
      </c>
      <c r="AC93" s="6">
        <f t="shared" si="52"/>
        <v>1.8000000000000682E-2</v>
      </c>
      <c r="AD93" s="36">
        <f t="shared" si="57"/>
        <v>1.8000000000000683E-3</v>
      </c>
      <c r="AE93" s="5" t="s">
        <v>21</v>
      </c>
      <c r="AF93" s="2">
        <v>10</v>
      </c>
      <c r="AG93" s="2">
        <v>10.07</v>
      </c>
      <c r="AH93" s="2">
        <v>4.5999999999999999E-2</v>
      </c>
      <c r="AI93" s="6">
        <f t="shared" si="53"/>
        <v>7.0000000000000284E-2</v>
      </c>
      <c r="AJ93" s="36">
        <f t="shared" si="58"/>
        <v>7.0000000000000288E-3</v>
      </c>
      <c r="AK93" s="6"/>
      <c r="AL93" s="6"/>
      <c r="AM93" s="6"/>
    </row>
    <row r="94" spans="1:39" ht="13.2" x14ac:dyDescent="0.25">
      <c r="G94" s="5" t="s">
        <v>22</v>
      </c>
      <c r="H94" s="2">
        <v>50</v>
      </c>
      <c r="I94" s="2">
        <v>49.984999999999999</v>
      </c>
      <c r="J94" s="2">
        <v>2.5000000000000001E-2</v>
      </c>
      <c r="K94" s="6">
        <f t="shared" si="49"/>
        <v>-1.5000000000000568E-2</v>
      </c>
      <c r="L94" s="36">
        <f t="shared" si="54"/>
        <v>-3.0000000000001136E-4</v>
      </c>
      <c r="M94" s="5" t="s">
        <v>22</v>
      </c>
      <c r="N94" s="2">
        <v>50</v>
      </c>
      <c r="O94" s="2">
        <v>50.014000000000003</v>
      </c>
      <c r="P94" s="2"/>
      <c r="Q94" s="6">
        <f t="shared" si="50"/>
        <v>1.4000000000002899E-2</v>
      </c>
      <c r="R94" s="36">
        <f t="shared" si="55"/>
        <v>2.8000000000005798E-4</v>
      </c>
      <c r="S94" s="5" t="s">
        <v>22</v>
      </c>
      <c r="T94" s="2">
        <v>50</v>
      </c>
      <c r="U94" s="2">
        <v>49.997</v>
      </c>
      <c r="V94" s="2">
        <v>4.4999999999999998E-2</v>
      </c>
      <c r="W94" s="6">
        <f t="shared" si="51"/>
        <v>-3.0000000000001137E-3</v>
      </c>
      <c r="X94" s="36">
        <f t="shared" si="56"/>
        <v>-6.0000000000002272E-5</v>
      </c>
      <c r="Y94" s="5" t="s">
        <v>22</v>
      </c>
      <c r="Z94" s="2">
        <v>50</v>
      </c>
      <c r="AA94" s="2">
        <v>49.95</v>
      </c>
      <c r="AB94" s="2">
        <v>2.4E-2</v>
      </c>
      <c r="AC94" s="6">
        <f t="shared" si="52"/>
        <v>-4.9999999999997158E-2</v>
      </c>
      <c r="AD94" s="36">
        <f t="shared" si="57"/>
        <v>-9.9999999999994321E-4</v>
      </c>
      <c r="AE94" s="5" t="s">
        <v>22</v>
      </c>
      <c r="AF94" s="2">
        <v>50</v>
      </c>
      <c r="AG94" s="2">
        <v>50.06</v>
      </c>
      <c r="AH94" s="2">
        <v>4.5999999999999999E-2</v>
      </c>
      <c r="AI94" s="6">
        <f t="shared" si="53"/>
        <v>6.0000000000002274E-2</v>
      </c>
      <c r="AJ94" s="36">
        <f t="shared" si="58"/>
        <v>1.2000000000000454E-3</v>
      </c>
      <c r="AK94" s="6"/>
      <c r="AL94" s="6"/>
      <c r="AM94" s="6"/>
    </row>
    <row r="95" spans="1:39" ht="13.2" x14ac:dyDescent="0.25">
      <c r="G95" s="5" t="s">
        <v>23</v>
      </c>
      <c r="H95" s="2">
        <v>100</v>
      </c>
      <c r="I95" s="2">
        <v>99.834999999999994</v>
      </c>
      <c r="J95" s="2">
        <v>5.1999999999999998E-2</v>
      </c>
      <c r="K95" s="6">
        <f t="shared" si="49"/>
        <v>-0.16500000000000625</v>
      </c>
      <c r="L95" s="36">
        <f t="shared" si="54"/>
        <v>-1.6500000000000624E-3</v>
      </c>
      <c r="M95" s="5" t="s">
        <v>23</v>
      </c>
      <c r="N95" s="2">
        <v>100</v>
      </c>
      <c r="O95" s="2">
        <v>99.965999999999994</v>
      </c>
      <c r="P95" s="2">
        <v>2.1000000000000001E-2</v>
      </c>
      <c r="Q95" s="6">
        <f t="shared" si="50"/>
        <v>-3.4000000000006025E-2</v>
      </c>
      <c r="R95" s="36">
        <f t="shared" si="55"/>
        <v>-3.4000000000006025E-4</v>
      </c>
      <c r="S95" s="5" t="s">
        <v>23</v>
      </c>
      <c r="T95" s="2">
        <v>100</v>
      </c>
      <c r="U95" s="2">
        <v>99.96</v>
      </c>
      <c r="V95" s="2">
        <v>7.3999999999999996E-2</v>
      </c>
      <c r="W95" s="6">
        <f t="shared" si="51"/>
        <v>-4.0000000000006253E-2</v>
      </c>
      <c r="X95" s="36">
        <f t="shared" si="56"/>
        <v>-4.0000000000006252E-4</v>
      </c>
      <c r="Y95" s="5" t="s">
        <v>23</v>
      </c>
      <c r="Z95" s="2">
        <v>100</v>
      </c>
      <c r="AA95" s="2">
        <v>99.867000000000004</v>
      </c>
      <c r="AB95" s="2">
        <v>4.4999999999999998E-2</v>
      </c>
      <c r="AC95" s="6">
        <f t="shared" si="52"/>
        <v>-0.13299999999999557</v>
      </c>
      <c r="AD95" s="36">
        <f t="shared" si="57"/>
        <v>-1.3299999999999556E-3</v>
      </c>
      <c r="AE95" s="5" t="s">
        <v>23</v>
      </c>
      <c r="AF95" s="2">
        <v>100</v>
      </c>
      <c r="AG95" s="2">
        <v>99.962000000000003</v>
      </c>
      <c r="AH95" s="2">
        <v>8.2000000000000003E-2</v>
      </c>
      <c r="AI95" s="6">
        <f t="shared" si="53"/>
        <v>-3.7999999999996703E-2</v>
      </c>
      <c r="AJ95" s="36">
        <f t="shared" si="58"/>
        <v>-3.7999999999996701E-4</v>
      </c>
      <c r="AK95" s="6"/>
      <c r="AL95" s="6"/>
      <c r="AM95" s="6"/>
    </row>
    <row r="96" spans="1:39" ht="13.2" x14ac:dyDescent="0.25">
      <c r="G96" s="5" t="s">
        <v>24</v>
      </c>
      <c r="H96" s="2">
        <v>150</v>
      </c>
      <c r="I96" s="2">
        <v>149.80500000000001</v>
      </c>
      <c r="J96" s="2">
        <v>3.9E-2</v>
      </c>
      <c r="K96" s="6">
        <f t="shared" si="49"/>
        <v>-0.19499999999999318</v>
      </c>
      <c r="L96" s="36">
        <f t="shared" si="54"/>
        <v>-1.2999999999999546E-3</v>
      </c>
      <c r="M96" s="5" t="s">
        <v>24</v>
      </c>
      <c r="N96" s="2">
        <v>150</v>
      </c>
      <c r="O96" s="2">
        <v>149.95699999999999</v>
      </c>
      <c r="P96" s="2">
        <v>4.3999999999999997E-2</v>
      </c>
      <c r="Q96" s="6">
        <f t="shared" si="50"/>
        <v>-4.3000000000006366E-2</v>
      </c>
      <c r="R96" s="36">
        <f t="shared" si="55"/>
        <v>-2.8666666666670912E-4</v>
      </c>
      <c r="S96" s="5" t="s">
        <v>24</v>
      </c>
      <c r="T96" s="2">
        <v>150</v>
      </c>
      <c r="U96" s="2">
        <v>149.893</v>
      </c>
      <c r="V96" s="2">
        <v>4.5999999999999999E-2</v>
      </c>
      <c r="W96" s="6">
        <f t="shared" si="51"/>
        <v>-0.10699999999999932</v>
      </c>
      <c r="X96" s="36">
        <f t="shared" si="56"/>
        <v>-7.1333333333332874E-4</v>
      </c>
      <c r="Y96" s="5" t="s">
        <v>24</v>
      </c>
      <c r="Z96" s="2">
        <v>150</v>
      </c>
      <c r="AA96" s="2">
        <v>149.78399999999999</v>
      </c>
      <c r="AB96" s="2">
        <v>2.8000000000000001E-2</v>
      </c>
      <c r="AC96" s="6">
        <f t="shared" si="52"/>
        <v>-0.21600000000000819</v>
      </c>
      <c r="AD96" s="36">
        <f t="shared" si="57"/>
        <v>-1.4400000000000545E-3</v>
      </c>
      <c r="AE96" s="5" t="s">
        <v>24</v>
      </c>
      <c r="AF96" s="2">
        <v>150</v>
      </c>
      <c r="AG96" s="2">
        <v>149.91399999999999</v>
      </c>
      <c r="AH96" s="2">
        <v>3.1E-2</v>
      </c>
      <c r="AI96" s="6">
        <f t="shared" si="53"/>
        <v>-8.6000000000012733E-2</v>
      </c>
      <c r="AJ96" s="36">
        <f t="shared" si="58"/>
        <v>-5.7333333333341825E-4</v>
      </c>
      <c r="AK96" s="6"/>
      <c r="AL96" s="6"/>
      <c r="AM96" s="6"/>
    </row>
    <row r="97" spans="7:39" ht="13.2" x14ac:dyDescent="0.25">
      <c r="G97" s="5" t="s">
        <v>25</v>
      </c>
      <c r="H97" s="2">
        <v>200</v>
      </c>
      <c r="I97" s="2">
        <v>199.79900000000001</v>
      </c>
      <c r="J97" s="2">
        <v>0.19</v>
      </c>
      <c r="K97" s="6">
        <f t="shared" si="49"/>
        <v>-0.20099999999999341</v>
      </c>
      <c r="L97" s="36">
        <f t="shared" si="54"/>
        <v>-1.0049999999999671E-3</v>
      </c>
      <c r="M97" s="5" t="s">
        <v>25</v>
      </c>
      <c r="N97" s="2">
        <v>200</v>
      </c>
      <c r="O97" s="2">
        <v>199.958</v>
      </c>
      <c r="P97" s="2">
        <v>9.0999999999999998E-2</v>
      </c>
      <c r="Q97" s="6">
        <f t="shared" si="50"/>
        <v>-4.2000000000001592E-2</v>
      </c>
      <c r="R97" s="36">
        <f t="shared" si="55"/>
        <v>-2.1000000000000795E-4</v>
      </c>
      <c r="S97" s="5" t="s">
        <v>25</v>
      </c>
      <c r="T97" s="2">
        <v>200</v>
      </c>
      <c r="U97" s="2">
        <v>199.89500000000001</v>
      </c>
      <c r="V97" s="2">
        <v>7.3999999999999996E-2</v>
      </c>
      <c r="W97" s="6">
        <f t="shared" si="51"/>
        <v>-0.10499999999998977</v>
      </c>
      <c r="X97" s="36">
        <f t="shared" si="56"/>
        <v>-5.2499999999994879E-4</v>
      </c>
      <c r="Y97" s="5" t="s">
        <v>25</v>
      </c>
      <c r="Z97" s="2">
        <v>200</v>
      </c>
      <c r="AA97" s="2">
        <v>199.75</v>
      </c>
      <c r="AB97" s="2">
        <v>3.2000000000000001E-2</v>
      </c>
      <c r="AC97" s="6">
        <f t="shared" si="52"/>
        <v>-0.25</v>
      </c>
      <c r="AD97" s="36">
        <f t="shared" si="57"/>
        <v>-1.25E-3</v>
      </c>
      <c r="AE97" s="5" t="s">
        <v>25</v>
      </c>
      <c r="AF97" s="2">
        <v>200</v>
      </c>
      <c r="AG97" s="2">
        <v>199.92500000000001</v>
      </c>
      <c r="AH97" s="2">
        <v>0.04</v>
      </c>
      <c r="AI97" s="6">
        <f t="shared" si="53"/>
        <v>-7.4999999999988631E-2</v>
      </c>
      <c r="AJ97" s="36">
        <f t="shared" si="58"/>
        <v>-3.7499999999994314E-4</v>
      </c>
      <c r="AK97" s="6"/>
      <c r="AL97" s="6"/>
      <c r="AM97" s="6"/>
    </row>
    <row r="98" spans="7:39" ht="13.2" x14ac:dyDescent="0.25">
      <c r="G98" s="5" t="s">
        <v>26</v>
      </c>
      <c r="H98" s="2">
        <v>10</v>
      </c>
      <c r="I98" s="2">
        <v>9.8089999999999993</v>
      </c>
      <c r="J98" s="2">
        <v>5.1999999999999998E-2</v>
      </c>
      <c r="K98" s="6">
        <f t="shared" si="49"/>
        <v>-0.19100000000000072</v>
      </c>
      <c r="L98" s="36">
        <f t="shared" si="54"/>
        <v>-1.9100000000000072E-2</v>
      </c>
      <c r="M98" s="5" t="s">
        <v>26</v>
      </c>
      <c r="N98" s="2">
        <v>10</v>
      </c>
      <c r="O98" s="2">
        <v>9.8490000000000002</v>
      </c>
      <c r="P98" s="2">
        <v>7.1999999999999995E-2</v>
      </c>
      <c r="Q98" s="6">
        <f t="shared" si="50"/>
        <v>-0.1509999999999998</v>
      </c>
      <c r="R98" s="36">
        <f t="shared" si="55"/>
        <v>-1.509999999999998E-2</v>
      </c>
      <c r="S98" s="5" t="s">
        <v>26</v>
      </c>
      <c r="T98" s="2">
        <v>10</v>
      </c>
      <c r="U98" s="2">
        <v>9.7539999999999996</v>
      </c>
      <c r="V98" s="2">
        <v>7.9000000000000001E-2</v>
      </c>
      <c r="W98" s="6">
        <f t="shared" si="51"/>
        <v>-0.24600000000000044</v>
      </c>
      <c r="X98" s="36">
        <f t="shared" si="56"/>
        <v>-2.4600000000000045E-2</v>
      </c>
      <c r="Y98" s="5" t="s">
        <v>26</v>
      </c>
      <c r="Z98" s="2">
        <v>10</v>
      </c>
      <c r="AA98" s="2">
        <v>9.8190000000000008</v>
      </c>
      <c r="AB98" s="2">
        <v>5.6000000000000001E-2</v>
      </c>
      <c r="AC98" s="6">
        <f t="shared" si="52"/>
        <v>-0.18099999999999916</v>
      </c>
      <c r="AD98" s="36">
        <f t="shared" si="57"/>
        <v>-1.8099999999999915E-2</v>
      </c>
      <c r="AE98" s="5" t="s">
        <v>26</v>
      </c>
      <c r="AF98" s="2">
        <v>10</v>
      </c>
      <c r="AG98" s="2">
        <v>9.7210000000000001</v>
      </c>
      <c r="AH98" s="2">
        <v>4.1000000000000002E-2</v>
      </c>
      <c r="AI98" s="6">
        <f t="shared" si="53"/>
        <v>-0.27899999999999991</v>
      </c>
      <c r="AJ98" s="36">
        <f t="shared" si="58"/>
        <v>-2.7899999999999991E-2</v>
      </c>
      <c r="AK98" s="6"/>
      <c r="AL98" s="6"/>
      <c r="AM98" s="6"/>
    </row>
    <row r="99" spans="7:39" ht="13.2" x14ac:dyDescent="0.25">
      <c r="G99" s="5" t="s">
        <v>27</v>
      </c>
      <c r="H99" s="2">
        <v>40</v>
      </c>
      <c r="I99" s="2">
        <v>39.752000000000002</v>
      </c>
      <c r="J99" s="2">
        <v>2.8000000000000001E-2</v>
      </c>
      <c r="K99" s="6">
        <f t="shared" si="49"/>
        <v>-0.24799999999999756</v>
      </c>
      <c r="L99" s="36">
        <f t="shared" si="54"/>
        <v>-6.1999999999999391E-3</v>
      </c>
      <c r="M99" s="5" t="s">
        <v>27</v>
      </c>
      <c r="N99" s="2">
        <v>40</v>
      </c>
      <c r="O99" s="2">
        <v>39.81</v>
      </c>
      <c r="P99" s="2">
        <v>0.126</v>
      </c>
      <c r="Q99" s="6">
        <f t="shared" si="50"/>
        <v>-0.18999999999999773</v>
      </c>
      <c r="R99" s="36">
        <f t="shared" si="55"/>
        <v>-4.7499999999999435E-3</v>
      </c>
      <c r="S99" s="5" t="s">
        <v>27</v>
      </c>
      <c r="T99" s="2">
        <v>40</v>
      </c>
      <c r="U99" s="2">
        <v>39.557000000000002</v>
      </c>
      <c r="V99" s="2">
        <v>9.0999999999999998E-2</v>
      </c>
      <c r="W99" s="6">
        <f t="shared" si="51"/>
        <v>-0.44299999999999784</v>
      </c>
      <c r="X99" s="36">
        <f t="shared" si="56"/>
        <v>-1.1074999999999946E-2</v>
      </c>
      <c r="Y99" s="5" t="s">
        <v>27</v>
      </c>
      <c r="Z99" s="2">
        <v>40</v>
      </c>
      <c r="AA99" s="2">
        <v>39.667999999999999</v>
      </c>
      <c r="AB99" s="2">
        <v>6.6000000000000003E-2</v>
      </c>
      <c r="AC99" s="6">
        <f t="shared" si="52"/>
        <v>-0.33200000000000074</v>
      </c>
      <c r="AD99" s="36">
        <f t="shared" si="57"/>
        <v>-8.3000000000000192E-3</v>
      </c>
      <c r="AE99" s="5" t="s">
        <v>27</v>
      </c>
      <c r="AF99" s="2">
        <v>40</v>
      </c>
      <c r="AG99" s="2">
        <v>39.658000000000001</v>
      </c>
      <c r="AH99" s="2">
        <v>4.5999999999999999E-2</v>
      </c>
      <c r="AI99" s="6">
        <f t="shared" si="53"/>
        <v>-0.34199999999999875</v>
      </c>
      <c r="AJ99" s="36">
        <f t="shared" si="58"/>
        <v>-8.5499999999999691E-3</v>
      </c>
      <c r="AK99" s="6"/>
      <c r="AL99" s="6"/>
      <c r="AM99" s="6"/>
    </row>
    <row r="100" spans="7:39" ht="13.2" x14ac:dyDescent="0.25">
      <c r="G100" s="5" t="s">
        <v>28</v>
      </c>
      <c r="H100" s="2">
        <v>80</v>
      </c>
      <c r="I100" s="2">
        <v>79.600999999999999</v>
      </c>
      <c r="J100" s="2">
        <v>8.5000000000000006E-2</v>
      </c>
      <c r="K100" s="6">
        <f t="shared" si="49"/>
        <v>-0.39900000000000091</v>
      </c>
      <c r="L100" s="36">
        <f t="shared" si="54"/>
        <v>-4.987500000000011E-3</v>
      </c>
      <c r="M100" s="5" t="s">
        <v>28</v>
      </c>
      <c r="N100" s="2">
        <v>80</v>
      </c>
      <c r="O100" s="2">
        <v>79.45</v>
      </c>
      <c r="P100" s="2">
        <v>3.2000000000000001E-2</v>
      </c>
      <c r="Q100" s="6">
        <f t="shared" si="50"/>
        <v>-0.54999999999999716</v>
      </c>
      <c r="R100" s="36">
        <f t="shared" si="55"/>
        <v>-6.8749999999999645E-3</v>
      </c>
      <c r="S100" s="5" t="s">
        <v>28</v>
      </c>
      <c r="T100" s="2">
        <v>80</v>
      </c>
      <c r="U100" s="2" t="s">
        <v>63</v>
      </c>
      <c r="V100" s="2"/>
      <c r="W100" s="6" t="e">
        <f t="shared" si="51"/>
        <v>#VALUE!</v>
      </c>
      <c r="X100" s="36" t="e">
        <f t="shared" si="56"/>
        <v>#VALUE!</v>
      </c>
      <c r="Y100" s="5" t="s">
        <v>28</v>
      </c>
      <c r="Z100" s="2">
        <v>80</v>
      </c>
      <c r="AA100" s="2">
        <v>79.483000000000004</v>
      </c>
      <c r="AB100" s="2">
        <v>6.6000000000000003E-2</v>
      </c>
      <c r="AC100" s="6">
        <f t="shared" si="52"/>
        <v>-0.51699999999999591</v>
      </c>
      <c r="AD100" s="36">
        <f t="shared" si="57"/>
        <v>-6.4624999999999492E-3</v>
      </c>
      <c r="AE100" s="5" t="s">
        <v>28</v>
      </c>
      <c r="AF100" s="2">
        <v>80</v>
      </c>
      <c r="AG100" s="2">
        <v>79.492999999999995</v>
      </c>
      <c r="AH100" s="2">
        <v>3.6999999999999998E-2</v>
      </c>
      <c r="AI100" s="6">
        <f t="shared" si="53"/>
        <v>-0.507000000000005</v>
      </c>
      <c r="AJ100" s="36">
        <f t="shared" si="58"/>
        <v>-6.3375000000000627E-3</v>
      </c>
      <c r="AK100" s="6"/>
      <c r="AL100" s="6"/>
      <c r="AM100" s="6"/>
    </row>
    <row r="101" spans="7:39" ht="13.2" x14ac:dyDescent="0.25">
      <c r="G101" s="5" t="s">
        <v>29</v>
      </c>
      <c r="H101" s="2">
        <v>160</v>
      </c>
      <c r="I101" s="2">
        <v>159.39699999999999</v>
      </c>
      <c r="J101" s="2">
        <v>6.6000000000000003E-2</v>
      </c>
      <c r="K101" s="6">
        <f t="shared" si="49"/>
        <v>-0.60300000000000864</v>
      </c>
      <c r="L101" s="36">
        <f t="shared" si="54"/>
        <v>-3.7687500000000542E-3</v>
      </c>
      <c r="M101" s="5" t="s">
        <v>29</v>
      </c>
      <c r="N101" s="2">
        <v>160</v>
      </c>
      <c r="O101" s="2">
        <v>159.59200000000001</v>
      </c>
      <c r="P101" s="2">
        <v>0.124</v>
      </c>
      <c r="Q101" s="6">
        <f t="shared" si="50"/>
        <v>-0.40799999999998704</v>
      </c>
      <c r="R101" s="36">
        <f t="shared" si="55"/>
        <v>-2.5499999999999191E-3</v>
      </c>
      <c r="S101" s="5" t="s">
        <v>29</v>
      </c>
      <c r="T101" s="2">
        <v>160</v>
      </c>
      <c r="U101" s="2">
        <v>159.11000000000001</v>
      </c>
      <c r="V101" s="2">
        <v>7.8E-2</v>
      </c>
      <c r="W101" s="6">
        <f t="shared" si="51"/>
        <v>-0.88999999999998636</v>
      </c>
      <c r="X101" s="36">
        <f t="shared" si="56"/>
        <v>-5.5624999999999147E-3</v>
      </c>
      <c r="Y101" s="5" t="s">
        <v>29</v>
      </c>
      <c r="Z101" s="2">
        <v>160</v>
      </c>
      <c r="AA101" s="2">
        <v>159.58000000000001</v>
      </c>
      <c r="AB101" s="2">
        <v>0.09</v>
      </c>
      <c r="AC101" s="6">
        <f t="shared" si="52"/>
        <v>-0.41999999999998749</v>
      </c>
      <c r="AD101" s="36">
        <f t="shared" si="57"/>
        <v>-2.6249999999999217E-3</v>
      </c>
      <c r="AE101" s="5" t="s">
        <v>29</v>
      </c>
      <c r="AF101" s="2">
        <v>160</v>
      </c>
      <c r="AG101" s="2">
        <v>159.36500000000001</v>
      </c>
      <c r="AH101" s="2">
        <v>9.2999999999999999E-2</v>
      </c>
      <c r="AI101" s="6">
        <f t="shared" si="53"/>
        <v>-0.63499999999999091</v>
      </c>
      <c r="AJ101" s="36">
        <f t="shared" si="58"/>
        <v>-3.9687499999999428E-3</v>
      </c>
      <c r="AK101" s="6"/>
      <c r="AL101" s="6"/>
      <c r="AM101" s="6"/>
    </row>
    <row r="102" spans="7:39" ht="13.2" x14ac:dyDescent="0.25">
      <c r="G102" s="5" t="s">
        <v>30</v>
      </c>
      <c r="H102" s="2">
        <v>220</v>
      </c>
      <c r="I102" s="2">
        <v>219.18100000000001</v>
      </c>
      <c r="J102" s="2">
        <v>5.7000000000000002E-2</v>
      </c>
      <c r="K102" s="6">
        <f t="shared" si="49"/>
        <v>-0.8189999999999884</v>
      </c>
      <c r="L102" s="36">
        <f t="shared" si="54"/>
        <v>-3.72272727272722E-3</v>
      </c>
      <c r="M102" s="5" t="s">
        <v>30</v>
      </c>
      <c r="N102" s="2">
        <v>220</v>
      </c>
      <c r="O102" s="2">
        <v>219.36500000000001</v>
      </c>
      <c r="P102" s="2">
        <v>8.6999999999999994E-2</v>
      </c>
      <c r="Q102" s="6">
        <f t="shared" si="50"/>
        <v>-0.63499999999999091</v>
      </c>
      <c r="R102" s="36">
        <f t="shared" si="55"/>
        <v>-2.8863636363635949E-3</v>
      </c>
      <c r="S102" s="5" t="s">
        <v>30</v>
      </c>
      <c r="T102" s="2">
        <v>220</v>
      </c>
      <c r="U102" s="2">
        <v>219.41900000000001</v>
      </c>
      <c r="V102" s="2">
        <v>6.0999999999999999E-2</v>
      </c>
      <c r="W102" s="6">
        <f t="shared" si="51"/>
        <v>-0.58099999999998886</v>
      </c>
      <c r="X102" s="36">
        <f t="shared" si="56"/>
        <v>-2.6409090909090402E-3</v>
      </c>
      <c r="Y102" s="5" t="s">
        <v>30</v>
      </c>
      <c r="Z102" s="2">
        <v>220</v>
      </c>
      <c r="AA102" s="2">
        <v>219.29499999999999</v>
      </c>
      <c r="AB102" s="2">
        <v>8.7999999999999995E-2</v>
      </c>
      <c r="AC102" s="6">
        <f t="shared" si="52"/>
        <v>-0.70500000000001251</v>
      </c>
      <c r="AD102" s="36">
        <f t="shared" si="57"/>
        <v>-3.2045454545455115E-3</v>
      </c>
      <c r="AE102" s="5" t="s">
        <v>30</v>
      </c>
      <c r="AF102" s="2">
        <v>220</v>
      </c>
      <c r="AG102" s="2">
        <v>219.23099999999999</v>
      </c>
      <c r="AH102" s="2">
        <v>7.3999999999999996E-2</v>
      </c>
      <c r="AI102" s="6">
        <f t="shared" si="53"/>
        <v>-0.76900000000000546</v>
      </c>
      <c r="AJ102" s="36">
        <f t="shared" si="58"/>
        <v>-3.4954545454545702E-3</v>
      </c>
      <c r="AK102" s="6"/>
      <c r="AL102" s="6"/>
      <c r="AM102" s="6"/>
    </row>
    <row r="103" spans="7:39" ht="15.75" customHeight="1" x14ac:dyDescent="0.25">
      <c r="L103" s="36"/>
      <c r="R103" s="36"/>
      <c r="X103" s="36"/>
      <c r="AD103" s="36"/>
      <c r="AJ103" s="36"/>
    </row>
    <row r="104" spans="7:39" ht="13.2" x14ac:dyDescent="0.25">
      <c r="G104" s="1" t="s">
        <v>64</v>
      </c>
      <c r="H104" s="2" t="s">
        <v>7</v>
      </c>
      <c r="I104" s="2" t="s">
        <v>8</v>
      </c>
      <c r="J104" s="2" t="s">
        <v>9</v>
      </c>
      <c r="K104" s="2" t="s">
        <v>10</v>
      </c>
      <c r="L104" s="2" t="s">
        <v>136</v>
      </c>
      <c r="M104" s="1" t="s">
        <v>65</v>
      </c>
      <c r="N104" s="2" t="s">
        <v>7</v>
      </c>
      <c r="O104" s="2" t="s">
        <v>8</v>
      </c>
      <c r="P104" s="2" t="s">
        <v>9</v>
      </c>
      <c r="Q104" s="2" t="s">
        <v>10</v>
      </c>
      <c r="R104" s="2" t="s">
        <v>136</v>
      </c>
      <c r="S104" s="1" t="s">
        <v>66</v>
      </c>
      <c r="T104" s="2" t="s">
        <v>7</v>
      </c>
      <c r="U104" s="2" t="s">
        <v>8</v>
      </c>
      <c r="V104" s="2" t="s">
        <v>9</v>
      </c>
      <c r="W104" s="2" t="s">
        <v>10</v>
      </c>
      <c r="X104" s="2" t="s">
        <v>136</v>
      </c>
      <c r="Y104" s="1" t="s">
        <v>67</v>
      </c>
      <c r="Z104" s="2" t="s">
        <v>7</v>
      </c>
      <c r="AA104" s="2" t="s">
        <v>8</v>
      </c>
      <c r="AB104" s="2" t="s">
        <v>9</v>
      </c>
      <c r="AC104" s="2" t="s">
        <v>10</v>
      </c>
      <c r="AD104" s="2" t="s">
        <v>136</v>
      </c>
      <c r="AE104" s="1" t="s">
        <v>68</v>
      </c>
      <c r="AF104" s="2" t="s">
        <v>7</v>
      </c>
      <c r="AG104" s="2" t="s">
        <v>8</v>
      </c>
      <c r="AH104" s="2" t="s">
        <v>9</v>
      </c>
      <c r="AI104" s="2" t="s">
        <v>10</v>
      </c>
      <c r="AJ104" s="2" t="s">
        <v>136</v>
      </c>
      <c r="AK104" s="2"/>
      <c r="AL104" s="2"/>
      <c r="AM104" s="2"/>
    </row>
    <row r="105" spans="7:39" ht="13.2" x14ac:dyDescent="0.25">
      <c r="G105" s="5" t="s">
        <v>16</v>
      </c>
      <c r="H105" s="2">
        <v>10</v>
      </c>
      <c r="I105" s="2">
        <v>9.9410000000000007</v>
      </c>
      <c r="J105" s="2">
        <v>4.2000000000000003E-2</v>
      </c>
      <c r="K105" s="6">
        <f t="shared" ref="K105:K119" si="59">I105-H105</f>
        <v>-5.8999999999999275E-2</v>
      </c>
      <c r="L105" s="36">
        <f t="shared" si="54"/>
        <v>-5.8999999999999279E-3</v>
      </c>
      <c r="M105" s="5" t="s">
        <v>16</v>
      </c>
      <c r="N105" s="2">
        <v>10</v>
      </c>
      <c r="O105" s="2">
        <v>9.9887999999999995</v>
      </c>
      <c r="P105" s="2">
        <v>0.06</v>
      </c>
      <c r="Q105" s="6">
        <f t="shared" ref="Q105:Q119" si="60">O105-N105</f>
        <v>-1.1200000000000543E-2</v>
      </c>
      <c r="R105" s="36">
        <f t="shared" si="55"/>
        <v>-1.1200000000000543E-3</v>
      </c>
      <c r="S105" s="5" t="s">
        <v>16</v>
      </c>
      <c r="T105" s="2">
        <v>10</v>
      </c>
      <c r="U105" s="2">
        <v>10.026</v>
      </c>
      <c r="V105" s="2">
        <v>5.7000000000000002E-2</v>
      </c>
      <c r="W105" s="6">
        <f t="shared" ref="W105:W119" si="61">U105-T105</f>
        <v>2.5999999999999801E-2</v>
      </c>
      <c r="X105" s="36">
        <f t="shared" si="56"/>
        <v>2.5999999999999799E-3</v>
      </c>
      <c r="Y105" s="5" t="s">
        <v>16</v>
      </c>
      <c r="Z105" s="2">
        <v>10</v>
      </c>
      <c r="AA105" s="2">
        <v>9.9879999999999995</v>
      </c>
      <c r="AB105" s="2">
        <v>7.8E-2</v>
      </c>
      <c r="AC105" s="6">
        <f t="shared" ref="AC105:AC117" si="62">AA105-Z105</f>
        <v>-1.2000000000000455E-2</v>
      </c>
      <c r="AD105" s="36">
        <f t="shared" si="57"/>
        <v>-1.2000000000000454E-3</v>
      </c>
      <c r="AE105" s="5" t="s">
        <v>16</v>
      </c>
      <c r="AF105" s="2">
        <v>10</v>
      </c>
      <c r="AG105" s="2">
        <v>10.012</v>
      </c>
      <c r="AH105" s="2">
        <v>2.8000000000000001E-2</v>
      </c>
      <c r="AI105" s="6">
        <f t="shared" ref="AI105:AI119" si="63">AG105-AF105</f>
        <v>1.2000000000000455E-2</v>
      </c>
      <c r="AJ105" s="36">
        <f t="shared" si="58"/>
        <v>1.2000000000000454E-3</v>
      </c>
      <c r="AK105" s="6"/>
      <c r="AL105" s="6"/>
      <c r="AM105" s="6"/>
    </row>
    <row r="106" spans="7:39" ht="13.2" x14ac:dyDescent="0.25">
      <c r="G106" s="5" t="s">
        <v>17</v>
      </c>
      <c r="H106" s="2">
        <v>47</v>
      </c>
      <c r="I106" s="2">
        <v>46.954999999999998</v>
      </c>
      <c r="J106" s="2">
        <v>9.8000000000000004E-2</v>
      </c>
      <c r="K106" s="6">
        <f t="shared" si="59"/>
        <v>-4.5000000000001705E-2</v>
      </c>
      <c r="L106" s="36">
        <f t="shared" si="54"/>
        <v>-9.5744680851067457E-4</v>
      </c>
      <c r="M106" s="5" t="s">
        <v>17</v>
      </c>
      <c r="N106" s="2">
        <v>47</v>
      </c>
      <c r="O106" s="2">
        <v>46.954000000000001</v>
      </c>
      <c r="P106" s="2">
        <v>7.0999999999999994E-2</v>
      </c>
      <c r="Q106" s="6">
        <f t="shared" si="60"/>
        <v>-4.5999999999999375E-2</v>
      </c>
      <c r="R106" s="36">
        <f t="shared" si="55"/>
        <v>-9.787234042553058E-4</v>
      </c>
      <c r="S106" s="5" t="s">
        <v>17</v>
      </c>
      <c r="T106" s="2">
        <v>47</v>
      </c>
      <c r="U106" s="2">
        <v>46.917999999999999</v>
      </c>
      <c r="V106" s="2">
        <v>4.7E-2</v>
      </c>
      <c r="W106" s="6">
        <f t="shared" si="61"/>
        <v>-8.2000000000000739E-2</v>
      </c>
      <c r="X106" s="36">
        <f t="shared" si="56"/>
        <v>-1.7446808510638455E-3</v>
      </c>
      <c r="Y106" s="5" t="s">
        <v>17</v>
      </c>
      <c r="Z106" s="2">
        <v>47</v>
      </c>
      <c r="AA106" s="2">
        <v>46.895000000000003</v>
      </c>
      <c r="AB106" s="2">
        <v>0.04</v>
      </c>
      <c r="AC106" s="6">
        <f t="shared" si="62"/>
        <v>-0.10499999999999687</v>
      </c>
      <c r="AD106" s="36">
        <f t="shared" si="57"/>
        <v>-2.2340425531914227E-3</v>
      </c>
      <c r="AE106" s="5" t="s">
        <v>17</v>
      </c>
      <c r="AF106" s="2">
        <v>47</v>
      </c>
      <c r="AG106" s="2">
        <v>46.954000000000001</v>
      </c>
      <c r="AH106" s="2">
        <v>3.6999999999999998E-2</v>
      </c>
      <c r="AI106" s="6">
        <f t="shared" si="63"/>
        <v>-4.5999999999999375E-2</v>
      </c>
      <c r="AJ106" s="36">
        <f t="shared" si="58"/>
        <v>-9.787234042553058E-4</v>
      </c>
      <c r="AK106" s="6"/>
      <c r="AL106" s="6"/>
      <c r="AM106" s="6"/>
    </row>
    <row r="107" spans="7:39" ht="13.2" x14ac:dyDescent="0.25">
      <c r="G107" s="5" t="s">
        <v>18</v>
      </c>
      <c r="H107" s="2">
        <v>94</v>
      </c>
      <c r="I107" s="2">
        <v>93.858000000000004</v>
      </c>
      <c r="J107" s="2">
        <v>0.13400000000000001</v>
      </c>
      <c r="K107" s="6">
        <f t="shared" si="59"/>
        <v>-0.14199999999999591</v>
      </c>
      <c r="L107" s="36">
        <f t="shared" si="54"/>
        <v>-1.5106382978722968E-3</v>
      </c>
      <c r="M107" s="5" t="s">
        <v>18</v>
      </c>
      <c r="N107" s="2">
        <v>94</v>
      </c>
      <c r="O107" s="2">
        <v>93.9</v>
      </c>
      <c r="P107" s="2">
        <v>5.6000000000000001E-2</v>
      </c>
      <c r="Q107" s="6">
        <f t="shared" si="60"/>
        <v>-9.9999999999994316E-2</v>
      </c>
      <c r="R107" s="36">
        <f t="shared" si="55"/>
        <v>-1.0638297872339821E-3</v>
      </c>
      <c r="S107" s="5" t="s">
        <v>18</v>
      </c>
      <c r="T107" s="2">
        <v>94</v>
      </c>
      <c r="U107" s="2">
        <v>93.893000000000001</v>
      </c>
      <c r="V107" s="2">
        <v>0.01</v>
      </c>
      <c r="W107" s="6">
        <f t="shared" si="61"/>
        <v>-0.10699999999999932</v>
      </c>
      <c r="X107" s="36">
        <f t="shared" si="56"/>
        <v>-1.1382978723404184E-3</v>
      </c>
      <c r="Y107" s="5" t="s">
        <v>18</v>
      </c>
      <c r="Z107" s="2">
        <v>94</v>
      </c>
      <c r="AA107" s="2">
        <v>93.852000000000004</v>
      </c>
      <c r="AB107" s="2">
        <v>3.2000000000000001E-2</v>
      </c>
      <c r="AC107" s="6">
        <f t="shared" si="62"/>
        <v>-0.14799999999999613</v>
      </c>
      <c r="AD107" s="36">
        <f t="shared" si="57"/>
        <v>-1.5744680851063418E-3</v>
      </c>
      <c r="AE107" s="5" t="s">
        <v>18</v>
      </c>
      <c r="AF107" s="2">
        <v>94</v>
      </c>
      <c r="AG107" s="2">
        <v>93.811999999999998</v>
      </c>
      <c r="AH107" s="2">
        <v>4.4999999999999998E-2</v>
      </c>
      <c r="AI107" s="6">
        <f t="shared" si="63"/>
        <v>-0.18800000000000239</v>
      </c>
      <c r="AJ107" s="36">
        <f t="shared" si="58"/>
        <v>-2.0000000000000252E-3</v>
      </c>
      <c r="AK107" s="6"/>
      <c r="AL107" s="6"/>
      <c r="AM107" s="6"/>
    </row>
    <row r="108" spans="7:39" ht="13.2" x14ac:dyDescent="0.25">
      <c r="G108" s="5" t="s">
        <v>19</v>
      </c>
      <c r="H108" s="2">
        <v>141</v>
      </c>
      <c r="I108" s="2">
        <v>140.79599999999999</v>
      </c>
      <c r="J108" s="2">
        <v>7.2999999999999995E-2</v>
      </c>
      <c r="K108" s="6">
        <f t="shared" si="59"/>
        <v>-0.20400000000000773</v>
      </c>
      <c r="L108" s="36">
        <f t="shared" si="54"/>
        <v>-1.4468085106383527E-3</v>
      </c>
      <c r="M108" s="5" t="s">
        <v>19</v>
      </c>
      <c r="N108" s="2">
        <v>141</v>
      </c>
      <c r="O108" s="2">
        <v>140.86199999999999</v>
      </c>
      <c r="P108" s="2">
        <v>5.8999999999999997E-2</v>
      </c>
      <c r="Q108" s="6">
        <f t="shared" si="60"/>
        <v>-0.13800000000000523</v>
      </c>
      <c r="R108" s="36">
        <f t="shared" si="55"/>
        <v>-9.7872340425535632E-4</v>
      </c>
      <c r="S108" s="5" t="s">
        <v>19</v>
      </c>
      <c r="T108" s="2">
        <v>141</v>
      </c>
      <c r="U108" s="2">
        <v>140.797</v>
      </c>
      <c r="V108" s="2">
        <v>3.9E-2</v>
      </c>
      <c r="W108" s="6">
        <f t="shared" si="61"/>
        <v>-0.20300000000000296</v>
      </c>
      <c r="X108" s="36">
        <f t="shared" si="56"/>
        <v>-1.4397163120567586E-3</v>
      </c>
      <c r="Y108" s="5" t="s">
        <v>19</v>
      </c>
      <c r="Z108" s="2">
        <v>141</v>
      </c>
      <c r="AA108" s="2">
        <v>140.768</v>
      </c>
      <c r="AB108" s="2">
        <v>4.1000000000000002E-2</v>
      </c>
      <c r="AC108" s="6">
        <f t="shared" si="62"/>
        <v>-0.23199999999999932</v>
      </c>
      <c r="AD108" s="36">
        <f t="shared" si="57"/>
        <v>-1.645390070921981E-3</v>
      </c>
      <c r="AE108" s="5" t="s">
        <v>19</v>
      </c>
      <c r="AF108" s="2">
        <v>141</v>
      </c>
      <c r="AG108" s="2">
        <v>140.75800000000001</v>
      </c>
      <c r="AH108" s="2">
        <v>0.04</v>
      </c>
      <c r="AI108" s="6">
        <f t="shared" si="63"/>
        <v>-0.24199999999999022</v>
      </c>
      <c r="AJ108" s="36">
        <f t="shared" si="58"/>
        <v>-1.7163120567375194E-3</v>
      </c>
      <c r="AK108" s="6"/>
      <c r="AL108" s="6"/>
      <c r="AM108" s="6"/>
    </row>
    <row r="109" spans="7:39" ht="13.2" x14ac:dyDescent="0.25">
      <c r="G109" s="5" t="s">
        <v>20</v>
      </c>
      <c r="H109" s="2">
        <v>188</v>
      </c>
      <c r="I109" s="2">
        <v>187.71799999999999</v>
      </c>
      <c r="J109" s="2">
        <v>3.1E-2</v>
      </c>
      <c r="K109" s="6">
        <f t="shared" si="59"/>
        <v>-0.28200000000001069</v>
      </c>
      <c r="L109" s="36">
        <f t="shared" si="54"/>
        <v>-1.5000000000000568E-3</v>
      </c>
      <c r="M109" s="5" t="s">
        <v>20</v>
      </c>
      <c r="N109" s="2">
        <v>188</v>
      </c>
      <c r="O109" s="2">
        <v>187.74969999999999</v>
      </c>
      <c r="P109" s="2">
        <v>8.8999999999999996E-2</v>
      </c>
      <c r="Q109" s="6">
        <f t="shared" si="60"/>
        <v>-0.25030000000000996</v>
      </c>
      <c r="R109" s="36">
        <f t="shared" si="55"/>
        <v>-1.3313829787234572E-3</v>
      </c>
      <c r="S109" s="5" t="s">
        <v>20</v>
      </c>
      <c r="T109" s="2">
        <v>188</v>
      </c>
      <c r="U109" s="2">
        <v>187.476</v>
      </c>
      <c r="V109" s="2">
        <v>0.05</v>
      </c>
      <c r="W109" s="6">
        <f t="shared" si="61"/>
        <v>-0.52400000000000091</v>
      </c>
      <c r="X109" s="36">
        <f t="shared" si="56"/>
        <v>-2.7872340425531962E-3</v>
      </c>
      <c r="Y109" s="5" t="s">
        <v>20</v>
      </c>
      <c r="Z109" s="2">
        <v>188</v>
      </c>
      <c r="AA109" s="2">
        <v>187.64699999999999</v>
      </c>
      <c r="AB109" s="2">
        <v>0.04</v>
      </c>
      <c r="AC109" s="6">
        <f t="shared" si="62"/>
        <v>-0.35300000000000864</v>
      </c>
      <c r="AD109" s="36">
        <f t="shared" si="57"/>
        <v>-1.8776595744681311E-3</v>
      </c>
      <c r="AE109" s="5" t="s">
        <v>20</v>
      </c>
      <c r="AF109" s="2">
        <v>188</v>
      </c>
      <c r="AG109" s="2">
        <v>187.49600000000001</v>
      </c>
      <c r="AH109" s="2">
        <v>8.5999999999999993E-2</v>
      </c>
      <c r="AI109" s="6">
        <f t="shared" si="63"/>
        <v>-0.50399999999999068</v>
      </c>
      <c r="AJ109" s="36">
        <f t="shared" si="58"/>
        <v>-2.6808510638297377E-3</v>
      </c>
      <c r="AK109" s="6"/>
      <c r="AL109" s="6"/>
      <c r="AM109" s="6"/>
    </row>
    <row r="110" spans="7:39" ht="13.2" x14ac:dyDescent="0.25">
      <c r="G110" s="5" t="s">
        <v>21</v>
      </c>
      <c r="H110" s="2">
        <v>10</v>
      </c>
      <c r="I110" s="2">
        <v>9.9939999999999998</v>
      </c>
      <c r="J110" s="2">
        <v>9.5000000000000001E-2</v>
      </c>
      <c r="K110" s="6">
        <f t="shared" si="59"/>
        <v>-6.0000000000002274E-3</v>
      </c>
      <c r="L110" s="36">
        <f t="shared" si="54"/>
        <v>-6.0000000000002272E-4</v>
      </c>
      <c r="M110" s="5" t="s">
        <v>21</v>
      </c>
      <c r="N110" s="2">
        <v>10</v>
      </c>
      <c r="O110" s="2">
        <v>10.071999999999999</v>
      </c>
      <c r="P110" s="2">
        <v>2.3E-2</v>
      </c>
      <c r="Q110" s="6">
        <f t="shared" si="60"/>
        <v>7.1999999999999176E-2</v>
      </c>
      <c r="R110" s="36">
        <f t="shared" si="55"/>
        <v>7.1999999999999174E-3</v>
      </c>
      <c r="S110" s="5" t="s">
        <v>21</v>
      </c>
      <c r="T110" s="2">
        <v>10</v>
      </c>
      <c r="U110" s="2">
        <v>10.092000000000001</v>
      </c>
      <c r="V110" s="2">
        <v>6.8000000000000005E-2</v>
      </c>
      <c r="W110" s="6">
        <f t="shared" si="61"/>
        <v>9.2000000000000526E-2</v>
      </c>
      <c r="X110" s="36">
        <f t="shared" si="56"/>
        <v>9.2000000000000519E-3</v>
      </c>
      <c r="Y110" s="5" t="s">
        <v>21</v>
      </c>
      <c r="Z110" s="2">
        <v>10</v>
      </c>
      <c r="AA110" s="2">
        <v>10.068</v>
      </c>
      <c r="AB110" s="2">
        <v>4.3999999999999997E-2</v>
      </c>
      <c r="AC110" s="6">
        <f t="shared" si="62"/>
        <v>6.7999999999999616E-2</v>
      </c>
      <c r="AD110" s="36">
        <f t="shared" si="57"/>
        <v>6.7999999999999615E-3</v>
      </c>
      <c r="AE110" s="5" t="s">
        <v>21</v>
      </c>
      <c r="AF110" s="2">
        <v>10</v>
      </c>
      <c r="AG110" s="2">
        <v>10.087999999999999</v>
      </c>
      <c r="AH110" s="2">
        <v>4.5999999999999999E-2</v>
      </c>
      <c r="AI110" s="6">
        <f t="shared" si="63"/>
        <v>8.799999999999919E-2</v>
      </c>
      <c r="AJ110" s="36">
        <f t="shared" si="58"/>
        <v>8.799999999999919E-3</v>
      </c>
      <c r="AK110" s="6"/>
      <c r="AL110" s="6"/>
      <c r="AM110" s="6"/>
    </row>
    <row r="111" spans="7:39" ht="13.2" x14ac:dyDescent="0.25">
      <c r="G111" s="5" t="s">
        <v>22</v>
      </c>
      <c r="H111" s="2">
        <v>50</v>
      </c>
      <c r="I111" s="2">
        <v>49.933</v>
      </c>
      <c r="J111" s="2">
        <v>4.3999999999999997E-2</v>
      </c>
      <c r="K111" s="6">
        <f t="shared" si="59"/>
        <v>-6.7000000000000171E-2</v>
      </c>
      <c r="L111" s="36">
        <f t="shared" si="54"/>
        <v>-1.3400000000000035E-3</v>
      </c>
      <c r="M111" s="5" t="s">
        <v>22</v>
      </c>
      <c r="N111" s="2">
        <v>50</v>
      </c>
      <c r="O111" s="2">
        <v>50.048000000000002</v>
      </c>
      <c r="P111" s="2">
        <v>2.1000000000000001E-2</v>
      </c>
      <c r="Q111" s="6">
        <f t="shared" si="60"/>
        <v>4.8000000000001819E-2</v>
      </c>
      <c r="R111" s="36">
        <f t="shared" si="55"/>
        <v>9.6000000000003635E-4</v>
      </c>
      <c r="S111" s="5" t="s">
        <v>22</v>
      </c>
      <c r="T111" s="2">
        <v>50</v>
      </c>
      <c r="U111" s="2">
        <v>49.991</v>
      </c>
      <c r="V111" s="2">
        <v>8.5000000000000006E-2</v>
      </c>
      <c r="W111" s="6">
        <f t="shared" si="61"/>
        <v>-9.0000000000003411E-3</v>
      </c>
      <c r="X111" s="36">
        <f t="shared" si="56"/>
        <v>-1.8000000000000681E-4</v>
      </c>
      <c r="Y111" s="5" t="s">
        <v>22</v>
      </c>
      <c r="Z111" s="2">
        <v>50</v>
      </c>
      <c r="AA111" s="2">
        <v>49.962000000000003</v>
      </c>
      <c r="AB111" s="2">
        <v>2.5999999999999999E-2</v>
      </c>
      <c r="AC111" s="6">
        <f t="shared" si="62"/>
        <v>-3.7999999999996703E-2</v>
      </c>
      <c r="AD111" s="36">
        <f t="shared" si="57"/>
        <v>-7.5999999999993401E-4</v>
      </c>
      <c r="AE111" s="5" t="s">
        <v>22</v>
      </c>
      <c r="AF111" s="2">
        <v>50</v>
      </c>
      <c r="AG111" s="2">
        <v>50.052</v>
      </c>
      <c r="AH111" s="2">
        <v>5.5E-2</v>
      </c>
      <c r="AI111" s="6">
        <f t="shared" si="63"/>
        <v>5.1999999999999602E-2</v>
      </c>
      <c r="AJ111" s="36">
        <f t="shared" si="58"/>
        <v>1.0399999999999921E-3</v>
      </c>
      <c r="AK111" s="6"/>
      <c r="AL111" s="6"/>
      <c r="AM111" s="6"/>
    </row>
    <row r="112" spans="7:39" ht="13.2" x14ac:dyDescent="0.25">
      <c r="G112" s="5" t="s">
        <v>23</v>
      </c>
      <c r="H112" s="2">
        <v>100</v>
      </c>
      <c r="I112" s="2">
        <v>99.876999999999995</v>
      </c>
      <c r="J112" s="2">
        <v>2.9000000000000001E-2</v>
      </c>
      <c r="K112" s="6">
        <f t="shared" si="59"/>
        <v>-0.12300000000000466</v>
      </c>
      <c r="L112" s="36">
        <f t="shared" si="54"/>
        <v>-1.2300000000000466E-3</v>
      </c>
      <c r="M112" s="5" t="s">
        <v>23</v>
      </c>
      <c r="N112" s="2">
        <v>100</v>
      </c>
      <c r="O112" s="2">
        <v>99.962000000000003</v>
      </c>
      <c r="P112" s="2">
        <v>3.4000000000000002E-2</v>
      </c>
      <c r="Q112" s="6">
        <f t="shared" si="60"/>
        <v>-3.7999999999996703E-2</v>
      </c>
      <c r="R112" s="36">
        <f t="shared" si="55"/>
        <v>-3.7999999999996701E-4</v>
      </c>
      <c r="S112" s="5" t="s">
        <v>23</v>
      </c>
      <c r="T112" s="2">
        <v>100</v>
      </c>
      <c r="U112" s="2">
        <v>99.944000000000003</v>
      </c>
      <c r="V112" s="2">
        <v>4.3999999999999997E-2</v>
      </c>
      <c r="W112" s="6">
        <f t="shared" si="61"/>
        <v>-5.5999999999997385E-2</v>
      </c>
      <c r="X112" s="36">
        <f t="shared" si="56"/>
        <v>-5.5999999999997382E-4</v>
      </c>
      <c r="Y112" s="5" t="s">
        <v>23</v>
      </c>
      <c r="Z112" s="2">
        <v>100</v>
      </c>
      <c r="AA112" s="2">
        <v>99.912999999999997</v>
      </c>
      <c r="AB112" s="2">
        <v>0.02</v>
      </c>
      <c r="AC112" s="6">
        <f t="shared" si="62"/>
        <v>-8.7000000000003297E-2</v>
      </c>
      <c r="AD112" s="36">
        <f t="shared" si="57"/>
        <v>-8.7000000000003296E-4</v>
      </c>
      <c r="AE112" s="5" t="s">
        <v>23</v>
      </c>
      <c r="AF112" s="2">
        <v>100</v>
      </c>
      <c r="AG112" s="2">
        <v>99.962999999999994</v>
      </c>
      <c r="AH112" s="2">
        <v>8.2000000000000003E-2</v>
      </c>
      <c r="AI112" s="6">
        <f t="shared" si="63"/>
        <v>-3.7000000000006139E-2</v>
      </c>
      <c r="AJ112" s="36">
        <f t="shared" si="58"/>
        <v>-3.7000000000006141E-4</v>
      </c>
      <c r="AK112" s="6"/>
      <c r="AL112" s="6"/>
      <c r="AM112" s="6"/>
    </row>
    <row r="113" spans="7:39" ht="13.2" x14ac:dyDescent="0.25">
      <c r="G113" s="5" t="s">
        <v>24</v>
      </c>
      <c r="H113" s="2">
        <v>150</v>
      </c>
      <c r="I113" s="2">
        <v>149.81399999999999</v>
      </c>
      <c r="J113" s="2">
        <v>2.8000000000000001E-2</v>
      </c>
      <c r="K113" s="6">
        <f t="shared" si="59"/>
        <v>-0.18600000000000705</v>
      </c>
      <c r="L113" s="36">
        <f t="shared" si="54"/>
        <v>-1.2400000000000471E-3</v>
      </c>
      <c r="M113" s="5" t="s">
        <v>24</v>
      </c>
      <c r="N113" s="2">
        <v>150</v>
      </c>
      <c r="O113" s="2">
        <v>149.964</v>
      </c>
      <c r="P113" s="2">
        <v>3.3000000000000002E-2</v>
      </c>
      <c r="Q113" s="6">
        <f t="shared" si="60"/>
        <v>-3.6000000000001364E-2</v>
      </c>
      <c r="R113" s="36">
        <f t="shared" si="55"/>
        <v>-2.4000000000000909E-4</v>
      </c>
      <c r="S113" s="5" t="s">
        <v>24</v>
      </c>
      <c r="T113" s="2">
        <v>150</v>
      </c>
      <c r="U113" s="2">
        <v>149.887</v>
      </c>
      <c r="V113" s="2">
        <v>2.4E-2</v>
      </c>
      <c r="W113" s="6">
        <f t="shared" si="61"/>
        <v>-0.11299999999999955</v>
      </c>
      <c r="X113" s="36">
        <f t="shared" si="56"/>
        <v>-7.5333333333333025E-4</v>
      </c>
      <c r="Y113" s="5" t="s">
        <v>24</v>
      </c>
      <c r="Z113" s="2">
        <v>150</v>
      </c>
      <c r="AA113" s="2">
        <v>149.80000000000001</v>
      </c>
      <c r="AB113" s="2">
        <v>4.9000000000000002E-2</v>
      </c>
      <c r="AC113" s="6">
        <f t="shared" si="62"/>
        <v>-0.19999999999998863</v>
      </c>
      <c r="AD113" s="36">
        <f t="shared" si="57"/>
        <v>-1.3333333333332576E-3</v>
      </c>
      <c r="AE113" s="5" t="s">
        <v>24</v>
      </c>
      <c r="AF113" s="2">
        <v>150</v>
      </c>
      <c r="AG113" s="2">
        <v>149.92500000000001</v>
      </c>
      <c r="AH113" s="2">
        <v>7.0000000000000007E-2</v>
      </c>
      <c r="AI113" s="6">
        <f t="shared" si="63"/>
        <v>-7.4999999999988631E-2</v>
      </c>
      <c r="AJ113" s="36">
        <f t="shared" si="58"/>
        <v>-4.9999999999992422E-4</v>
      </c>
      <c r="AK113" s="6"/>
      <c r="AL113" s="6"/>
      <c r="AM113" s="6"/>
    </row>
    <row r="114" spans="7:39" ht="13.2" x14ac:dyDescent="0.25">
      <c r="G114" s="5" t="s">
        <v>25</v>
      </c>
      <c r="H114" s="2">
        <v>200</v>
      </c>
      <c r="I114" s="2">
        <v>199.82</v>
      </c>
      <c r="J114" s="2">
        <v>4.2000000000000003E-2</v>
      </c>
      <c r="K114" s="6">
        <f t="shared" si="59"/>
        <v>-0.18000000000000682</v>
      </c>
      <c r="L114" s="36">
        <f t="shared" si="54"/>
        <v>-9.0000000000003413E-4</v>
      </c>
      <c r="M114" s="5" t="s">
        <v>25</v>
      </c>
      <c r="N114" s="2">
        <v>200</v>
      </c>
      <c r="O114" s="2">
        <v>199.84399999999999</v>
      </c>
      <c r="P114" s="2">
        <v>0.19</v>
      </c>
      <c r="Q114" s="6">
        <f t="shared" si="60"/>
        <v>-0.15600000000000591</v>
      </c>
      <c r="R114" s="36">
        <f t="shared" si="55"/>
        <v>-7.8000000000002958E-4</v>
      </c>
      <c r="S114" s="5" t="s">
        <v>25</v>
      </c>
      <c r="T114" s="2">
        <v>200</v>
      </c>
      <c r="U114" s="2">
        <v>199.90100000000001</v>
      </c>
      <c r="V114" s="2">
        <v>7.6999999999999999E-2</v>
      </c>
      <c r="W114" s="6">
        <f t="shared" si="61"/>
        <v>-9.8999999999989541E-2</v>
      </c>
      <c r="X114" s="36">
        <f t="shared" si="56"/>
        <v>-4.9499999999994774E-4</v>
      </c>
      <c r="Y114" s="5" t="s">
        <v>25</v>
      </c>
      <c r="Z114" s="2">
        <v>200</v>
      </c>
      <c r="AA114" s="2">
        <v>199.733</v>
      </c>
      <c r="AB114" s="2">
        <v>8.4000000000000005E-2</v>
      </c>
      <c r="AC114" s="6">
        <f t="shared" si="62"/>
        <v>-0.26699999999999591</v>
      </c>
      <c r="AD114" s="36">
        <f t="shared" si="57"/>
        <v>-1.3349999999999794E-3</v>
      </c>
      <c r="AE114" s="5" t="s">
        <v>25</v>
      </c>
      <c r="AF114" s="2">
        <v>200</v>
      </c>
      <c r="AG114" s="2">
        <v>199.881</v>
      </c>
      <c r="AH114" s="2">
        <v>0.14799999999999999</v>
      </c>
      <c r="AI114" s="6">
        <f t="shared" si="63"/>
        <v>-0.11899999999999977</v>
      </c>
      <c r="AJ114" s="36">
        <f t="shared" si="58"/>
        <v>-5.9499999999999885E-4</v>
      </c>
      <c r="AK114" s="6"/>
      <c r="AL114" s="6"/>
      <c r="AM114" s="6"/>
    </row>
    <row r="115" spans="7:39" ht="13.2" x14ac:dyDescent="0.25">
      <c r="G115" s="5" t="s">
        <v>26</v>
      </c>
      <c r="H115" s="2">
        <v>10</v>
      </c>
      <c r="I115" s="2">
        <v>9.8460000000000001</v>
      </c>
      <c r="J115" s="2">
        <v>8.2000000000000003E-2</v>
      </c>
      <c r="K115" s="6">
        <f t="shared" si="59"/>
        <v>-0.15399999999999991</v>
      </c>
      <c r="L115" s="36">
        <f t="shared" si="54"/>
        <v>-1.5399999999999992E-2</v>
      </c>
      <c r="M115" s="5" t="s">
        <v>26</v>
      </c>
      <c r="N115" s="2">
        <v>10</v>
      </c>
      <c r="O115" s="2">
        <v>9.9339999999999993</v>
      </c>
      <c r="P115" s="2">
        <v>8.3000000000000004E-2</v>
      </c>
      <c r="Q115" s="6">
        <f t="shared" si="60"/>
        <v>-6.6000000000000725E-2</v>
      </c>
      <c r="R115" s="36">
        <f t="shared" si="55"/>
        <v>-6.6000000000000728E-3</v>
      </c>
      <c r="S115" s="5" t="s">
        <v>26</v>
      </c>
      <c r="T115" s="2">
        <v>10</v>
      </c>
      <c r="U115" s="2">
        <v>9.7940000000000005</v>
      </c>
      <c r="V115" s="2">
        <v>8.4000000000000005E-2</v>
      </c>
      <c r="W115" s="6">
        <f t="shared" si="61"/>
        <v>-0.20599999999999952</v>
      </c>
      <c r="X115" s="36">
        <f t="shared" si="56"/>
        <v>-2.0599999999999952E-2</v>
      </c>
      <c r="Y115" s="5" t="s">
        <v>26</v>
      </c>
      <c r="Z115" s="2">
        <v>10</v>
      </c>
      <c r="AA115" s="2">
        <v>9.8369999999999997</v>
      </c>
      <c r="AB115" s="2">
        <v>6.5000000000000002E-2</v>
      </c>
      <c r="AC115" s="6">
        <f t="shared" si="62"/>
        <v>-0.16300000000000026</v>
      </c>
      <c r="AD115" s="36">
        <f t="shared" si="57"/>
        <v>-1.6300000000000026E-2</v>
      </c>
      <c r="AE115" s="5" t="s">
        <v>26</v>
      </c>
      <c r="AF115" s="2">
        <v>10</v>
      </c>
      <c r="AG115" s="2">
        <v>9.8179999999999996</v>
      </c>
      <c r="AH115" s="2">
        <v>4.5999999999999999E-2</v>
      </c>
      <c r="AI115" s="6">
        <f t="shared" si="63"/>
        <v>-0.18200000000000038</v>
      </c>
      <c r="AJ115" s="36">
        <f t="shared" si="58"/>
        <v>-1.8200000000000039E-2</v>
      </c>
      <c r="AK115" s="6"/>
      <c r="AL115" s="6"/>
      <c r="AM115" s="6"/>
    </row>
    <row r="116" spans="7:39" ht="13.2" x14ac:dyDescent="0.25">
      <c r="G116" s="5" t="s">
        <v>27</v>
      </c>
      <c r="H116" s="2">
        <v>40</v>
      </c>
      <c r="I116" s="2">
        <v>39.648000000000003</v>
      </c>
      <c r="J116" s="2">
        <v>8.2000000000000003E-2</v>
      </c>
      <c r="K116" s="6">
        <f t="shared" si="59"/>
        <v>-0.35199999999999676</v>
      </c>
      <c r="L116" s="36">
        <f t="shared" si="54"/>
        <v>-8.799999999999919E-3</v>
      </c>
      <c r="M116" s="5" t="s">
        <v>27</v>
      </c>
      <c r="N116" s="2">
        <v>40</v>
      </c>
      <c r="O116" s="2">
        <v>39.787999999999997</v>
      </c>
      <c r="P116" s="2">
        <v>4.1000000000000002E-2</v>
      </c>
      <c r="Q116" s="6">
        <f t="shared" si="60"/>
        <v>-0.2120000000000033</v>
      </c>
      <c r="R116" s="36">
        <f t="shared" si="55"/>
        <v>-5.3000000000000824E-3</v>
      </c>
      <c r="S116" s="5" t="s">
        <v>27</v>
      </c>
      <c r="T116" s="2">
        <v>40</v>
      </c>
      <c r="U116" s="2">
        <v>39.798999999999999</v>
      </c>
      <c r="V116" s="2">
        <v>8.3000000000000004E-2</v>
      </c>
      <c r="W116" s="6">
        <f t="shared" si="61"/>
        <v>-0.20100000000000051</v>
      </c>
      <c r="X116" s="36">
        <f t="shared" si="56"/>
        <v>-5.025000000000013E-3</v>
      </c>
      <c r="Y116" s="5" t="s">
        <v>27</v>
      </c>
      <c r="Z116" s="2">
        <v>40</v>
      </c>
      <c r="AA116" s="2">
        <v>39.667999999999999</v>
      </c>
      <c r="AB116" s="2">
        <v>0.06</v>
      </c>
      <c r="AC116" s="6">
        <f t="shared" si="62"/>
        <v>-0.33200000000000074</v>
      </c>
      <c r="AD116" s="36">
        <f t="shared" si="57"/>
        <v>-8.3000000000000192E-3</v>
      </c>
      <c r="AE116" s="5" t="s">
        <v>27</v>
      </c>
      <c r="AF116" s="2">
        <v>40</v>
      </c>
      <c r="AG116" s="2">
        <v>39.715000000000003</v>
      </c>
      <c r="AH116" s="2">
        <v>0.10299999999999999</v>
      </c>
      <c r="AI116" s="6">
        <f t="shared" si="63"/>
        <v>-0.28499999999999659</v>
      </c>
      <c r="AJ116" s="36">
        <f t="shared" si="58"/>
        <v>-7.1249999999999144E-3</v>
      </c>
      <c r="AK116" s="6"/>
      <c r="AL116" s="6"/>
      <c r="AM116" s="6"/>
    </row>
    <row r="117" spans="7:39" ht="13.2" x14ac:dyDescent="0.25">
      <c r="G117" s="5" t="s">
        <v>28</v>
      </c>
      <c r="H117" s="2">
        <v>80</v>
      </c>
      <c r="I117" s="2">
        <v>79.492000000000004</v>
      </c>
      <c r="J117" s="2">
        <v>8.8999999999999996E-2</v>
      </c>
      <c r="K117" s="6">
        <f t="shared" si="59"/>
        <v>-0.50799999999999557</v>
      </c>
      <c r="L117" s="36">
        <f t="shared" si="54"/>
        <v>-6.3499999999999442E-3</v>
      </c>
      <c r="M117" s="5" t="s">
        <v>28</v>
      </c>
      <c r="N117" s="2">
        <v>80</v>
      </c>
      <c r="O117" s="2">
        <v>79.614999999999995</v>
      </c>
      <c r="P117" s="2">
        <v>2.7E-2</v>
      </c>
      <c r="Q117" s="6">
        <f t="shared" si="60"/>
        <v>-0.38500000000000512</v>
      </c>
      <c r="R117" s="36">
        <f t="shared" si="55"/>
        <v>-4.8125000000000641E-3</v>
      </c>
      <c r="S117" s="5" t="s">
        <v>28</v>
      </c>
      <c r="T117" s="2">
        <v>80</v>
      </c>
      <c r="U117" s="2">
        <v>79.552000000000007</v>
      </c>
      <c r="V117" s="2">
        <v>7.5999999999999998E-2</v>
      </c>
      <c r="W117" s="6">
        <f t="shared" si="61"/>
        <v>-0.44799999999999329</v>
      </c>
      <c r="X117" s="36">
        <f t="shared" si="56"/>
        <v>-5.5999999999999158E-3</v>
      </c>
      <c r="Y117" s="5" t="s">
        <v>28</v>
      </c>
      <c r="Z117" s="2">
        <v>80</v>
      </c>
      <c r="AA117" s="7">
        <v>79.516000000000005</v>
      </c>
      <c r="AB117" s="7">
        <v>4.4999999999999998E-2</v>
      </c>
      <c r="AC117" s="6">
        <f t="shared" si="62"/>
        <v>-0.48399999999999466</v>
      </c>
      <c r="AD117" s="36">
        <f t="shared" si="57"/>
        <v>-6.049999999999933E-3</v>
      </c>
      <c r="AE117" s="5" t="s">
        <v>28</v>
      </c>
      <c r="AF117" s="2">
        <v>80</v>
      </c>
      <c r="AG117" s="2">
        <v>79.516000000000005</v>
      </c>
      <c r="AH117" s="2">
        <v>4.7E-2</v>
      </c>
      <c r="AI117" s="6">
        <f t="shared" si="63"/>
        <v>-0.48399999999999466</v>
      </c>
      <c r="AJ117" s="36">
        <f t="shared" si="58"/>
        <v>-6.049999999999933E-3</v>
      </c>
      <c r="AK117" s="6"/>
      <c r="AL117" s="6"/>
      <c r="AM117" s="6"/>
    </row>
    <row r="118" spans="7:39" ht="13.2" x14ac:dyDescent="0.25">
      <c r="G118" s="5" t="s">
        <v>29</v>
      </c>
      <c r="H118" s="2">
        <v>160</v>
      </c>
      <c r="I118" s="2">
        <v>159.52500000000001</v>
      </c>
      <c r="J118" s="2">
        <v>0.152</v>
      </c>
      <c r="K118" s="6">
        <f t="shared" si="59"/>
        <v>-0.47499999999999432</v>
      </c>
      <c r="L118" s="36">
        <f t="shared" si="54"/>
        <v>-2.9687499999999645E-3</v>
      </c>
      <c r="M118" s="5" t="s">
        <v>29</v>
      </c>
      <c r="N118" s="2">
        <v>160</v>
      </c>
      <c r="O118" s="2">
        <v>159.506</v>
      </c>
      <c r="P118" s="2">
        <v>5.5E-2</v>
      </c>
      <c r="Q118" s="6">
        <f t="shared" si="60"/>
        <v>-0.49399999999999977</v>
      </c>
      <c r="R118" s="36">
        <f t="shared" si="55"/>
        <v>-3.0874999999999987E-3</v>
      </c>
      <c r="S118" s="5" t="s">
        <v>29</v>
      </c>
      <c r="T118" s="2">
        <v>160</v>
      </c>
      <c r="U118" s="2">
        <v>159.52199999999999</v>
      </c>
      <c r="V118" s="2">
        <v>7.5999999999999998E-2</v>
      </c>
      <c r="W118" s="6">
        <f t="shared" si="61"/>
        <v>-0.47800000000000864</v>
      </c>
      <c r="X118" s="36">
        <f t="shared" si="56"/>
        <v>-2.9875000000000539E-3</v>
      </c>
      <c r="Y118" s="5" t="s">
        <v>29</v>
      </c>
      <c r="Z118" s="2">
        <v>160</v>
      </c>
      <c r="AA118" s="2">
        <v>159.48500000000001</v>
      </c>
      <c r="AB118" s="2">
        <v>3.1E-2</v>
      </c>
      <c r="AC118" s="6">
        <f t="shared" ref="AC118:AC119" si="64">AA118-Z118</f>
        <v>-0.51499999999998636</v>
      </c>
      <c r="AD118" s="36">
        <f t="shared" si="57"/>
        <v>-3.2187499999999148E-3</v>
      </c>
      <c r="AE118" s="5" t="s">
        <v>29</v>
      </c>
      <c r="AF118" s="2">
        <v>160</v>
      </c>
      <c r="AG118" s="2">
        <v>159.46199999999999</v>
      </c>
      <c r="AH118" s="2">
        <v>9.0999999999999998E-2</v>
      </c>
      <c r="AI118" s="6">
        <f t="shared" si="63"/>
        <v>-0.53800000000001091</v>
      </c>
      <c r="AJ118" s="36">
        <f t="shared" si="58"/>
        <v>-3.3625000000000681E-3</v>
      </c>
      <c r="AK118" s="6"/>
      <c r="AL118" s="6"/>
      <c r="AM118" s="6"/>
    </row>
    <row r="119" spans="7:39" ht="13.2" x14ac:dyDescent="0.25">
      <c r="G119" s="5" t="s">
        <v>30</v>
      </c>
      <c r="H119" s="2">
        <v>220</v>
      </c>
      <c r="I119" s="2">
        <v>219.12</v>
      </c>
      <c r="J119" s="2">
        <v>6.6000000000000003E-2</v>
      </c>
      <c r="K119" s="6">
        <f t="shared" si="59"/>
        <v>-0.87999999999999545</v>
      </c>
      <c r="L119" s="36">
        <f t="shared" si="54"/>
        <v>-3.9999999999999793E-3</v>
      </c>
      <c r="M119" s="5" t="s">
        <v>30</v>
      </c>
      <c r="N119" s="2">
        <v>220</v>
      </c>
      <c r="O119" s="2">
        <v>219.24199999999999</v>
      </c>
      <c r="P119" s="2">
        <v>4.2000000000000003E-2</v>
      </c>
      <c r="Q119" s="6">
        <f t="shared" si="60"/>
        <v>-0.75800000000000978</v>
      </c>
      <c r="R119" s="36">
        <f t="shared" si="55"/>
        <v>-3.4454545454545901E-3</v>
      </c>
      <c r="S119" s="5" t="s">
        <v>30</v>
      </c>
      <c r="T119" s="2">
        <v>220</v>
      </c>
      <c r="U119" s="2">
        <v>219.346</v>
      </c>
      <c r="V119" s="2">
        <v>4.4999999999999998E-2</v>
      </c>
      <c r="W119" s="6">
        <f t="shared" si="61"/>
        <v>-0.65399999999999636</v>
      </c>
      <c r="X119" s="36">
        <f t="shared" si="56"/>
        <v>-2.9727272727272562E-3</v>
      </c>
      <c r="Y119" s="5" t="s">
        <v>30</v>
      </c>
      <c r="Z119" s="2">
        <v>220</v>
      </c>
      <c r="AA119" s="2">
        <v>219.298</v>
      </c>
      <c r="AB119" s="2">
        <v>0.154</v>
      </c>
      <c r="AC119" s="6">
        <f t="shared" si="64"/>
        <v>-0.70199999999999818</v>
      </c>
      <c r="AD119" s="36">
        <f t="shared" si="57"/>
        <v>-3.1909090909090828E-3</v>
      </c>
      <c r="AE119" s="5" t="s">
        <v>30</v>
      </c>
      <c r="AF119" s="2">
        <v>220</v>
      </c>
      <c r="AG119" s="2">
        <v>219.303</v>
      </c>
      <c r="AH119" s="2">
        <v>0.129</v>
      </c>
      <c r="AI119" s="6">
        <f t="shared" si="63"/>
        <v>-0.69700000000000273</v>
      </c>
      <c r="AJ119" s="36">
        <f t="shared" si="58"/>
        <v>-3.1681818181818304E-3</v>
      </c>
      <c r="AK119" s="6"/>
      <c r="AL119" s="6"/>
      <c r="AM119" s="6"/>
    </row>
    <row r="120" spans="7:39" ht="15.75" customHeight="1" x14ac:dyDescent="0.25">
      <c r="L120" s="36"/>
      <c r="R120" s="36"/>
      <c r="X120" s="36"/>
      <c r="AD120" s="36"/>
      <c r="AJ120" s="36"/>
    </row>
    <row r="121" spans="7:39" ht="13.2" x14ac:dyDescent="0.25">
      <c r="G121" s="1" t="s">
        <v>69</v>
      </c>
      <c r="H121" s="2" t="s">
        <v>7</v>
      </c>
      <c r="I121" s="2" t="s">
        <v>8</v>
      </c>
      <c r="J121" s="2" t="s">
        <v>9</v>
      </c>
      <c r="K121" s="2" t="s">
        <v>10</v>
      </c>
      <c r="L121" s="2" t="s">
        <v>136</v>
      </c>
      <c r="M121" s="1" t="s">
        <v>70</v>
      </c>
      <c r="N121" s="2" t="s">
        <v>7</v>
      </c>
      <c r="O121" s="2" t="s">
        <v>8</v>
      </c>
      <c r="P121" s="2" t="s">
        <v>9</v>
      </c>
      <c r="Q121" s="2" t="s">
        <v>10</v>
      </c>
      <c r="R121" s="2" t="s">
        <v>136</v>
      </c>
      <c r="S121" s="1" t="s">
        <v>71</v>
      </c>
      <c r="T121" s="2" t="s">
        <v>7</v>
      </c>
      <c r="U121" s="2" t="s">
        <v>8</v>
      </c>
      <c r="V121" s="2" t="s">
        <v>9</v>
      </c>
      <c r="W121" s="2" t="s">
        <v>10</v>
      </c>
      <c r="X121" s="2" t="s">
        <v>136</v>
      </c>
      <c r="Y121" s="1" t="s">
        <v>72</v>
      </c>
      <c r="Z121" s="2" t="s">
        <v>7</v>
      </c>
      <c r="AA121" s="2" t="s">
        <v>8</v>
      </c>
      <c r="AB121" s="2" t="s">
        <v>9</v>
      </c>
      <c r="AC121" s="2" t="s">
        <v>10</v>
      </c>
      <c r="AD121" s="2" t="s">
        <v>136</v>
      </c>
      <c r="AE121" s="1" t="s">
        <v>73</v>
      </c>
      <c r="AF121" s="2" t="s">
        <v>7</v>
      </c>
      <c r="AG121" s="2" t="s">
        <v>8</v>
      </c>
      <c r="AH121" s="2" t="s">
        <v>9</v>
      </c>
      <c r="AI121" s="2" t="s">
        <v>10</v>
      </c>
      <c r="AJ121" s="2" t="s">
        <v>136</v>
      </c>
      <c r="AK121" s="2"/>
      <c r="AL121" s="2"/>
      <c r="AM121" s="2"/>
    </row>
    <row r="122" spans="7:39" ht="13.2" x14ac:dyDescent="0.25">
      <c r="G122" s="5" t="s">
        <v>16</v>
      </c>
      <c r="H122" s="2">
        <v>10</v>
      </c>
      <c r="I122" s="2">
        <v>10.202</v>
      </c>
      <c r="J122" s="2">
        <v>5.2999999999999999E-2</v>
      </c>
      <c r="K122" s="6">
        <f t="shared" ref="K122:K136" si="65">I122-H122</f>
        <v>0.20199999999999996</v>
      </c>
      <c r="L122" s="36">
        <f t="shared" si="54"/>
        <v>2.0199999999999996E-2</v>
      </c>
      <c r="M122" s="5" t="s">
        <v>16</v>
      </c>
      <c r="N122" s="2">
        <v>10</v>
      </c>
      <c r="O122" s="2">
        <v>9.9979999999999993</v>
      </c>
      <c r="P122" s="2">
        <v>5.5E-2</v>
      </c>
      <c r="Q122" s="6">
        <f t="shared" ref="Q122:Q136" si="66">O122-N122</f>
        <v>-2.0000000000006679E-3</v>
      </c>
      <c r="R122" s="36">
        <f t="shared" si="55"/>
        <v>-2.000000000000668E-4</v>
      </c>
      <c r="S122" s="5" t="s">
        <v>16</v>
      </c>
      <c r="T122" s="2">
        <v>10</v>
      </c>
      <c r="U122" s="2">
        <v>9.9979999999999993</v>
      </c>
      <c r="V122" s="2">
        <v>0.03</v>
      </c>
      <c r="W122" s="6">
        <f t="shared" ref="W122:W136" si="67">U122-T122</f>
        <v>-2.0000000000006679E-3</v>
      </c>
      <c r="X122" s="36">
        <f t="shared" si="56"/>
        <v>-2.000000000000668E-4</v>
      </c>
      <c r="Y122" s="5" t="s">
        <v>16</v>
      </c>
      <c r="Z122" s="2">
        <v>10</v>
      </c>
      <c r="AA122" s="2">
        <v>9.9440000000000008</v>
      </c>
      <c r="AB122" s="2">
        <v>4.1000000000000002E-2</v>
      </c>
      <c r="AC122" s="6">
        <f t="shared" ref="AC122:AC136" si="68">AA122-Z122</f>
        <v>-5.5999999999999162E-2</v>
      </c>
      <c r="AD122" s="36">
        <f t="shared" si="57"/>
        <v>-5.5999999999999158E-3</v>
      </c>
      <c r="AE122" s="5" t="s">
        <v>16</v>
      </c>
      <c r="AF122" s="2">
        <v>10</v>
      </c>
      <c r="AG122" s="2">
        <v>9.99</v>
      </c>
      <c r="AH122" s="2">
        <v>2.9000000000000001E-2</v>
      </c>
      <c r="AI122" s="6">
        <f t="shared" ref="AI122:AI136" si="69">AG122-AF122</f>
        <v>-9.9999999999997868E-3</v>
      </c>
      <c r="AJ122" s="36">
        <f t="shared" si="58"/>
        <v>-9.9999999999997877E-4</v>
      </c>
      <c r="AK122" s="6"/>
      <c r="AL122" s="6"/>
      <c r="AM122" s="6"/>
    </row>
    <row r="123" spans="7:39" ht="13.2" x14ac:dyDescent="0.25">
      <c r="G123" s="5" t="s">
        <v>17</v>
      </c>
      <c r="H123" s="2">
        <v>47</v>
      </c>
      <c r="I123" s="2">
        <v>46.953000000000003</v>
      </c>
      <c r="J123" s="2">
        <v>5.8999999999999997E-2</v>
      </c>
      <c r="K123" s="6">
        <f t="shared" si="65"/>
        <v>-4.6999999999997044E-2</v>
      </c>
      <c r="L123" s="36">
        <f t="shared" si="54"/>
        <v>-9.9999999999993714E-4</v>
      </c>
      <c r="M123" s="5" t="s">
        <v>17</v>
      </c>
      <c r="N123" s="2">
        <v>47</v>
      </c>
      <c r="O123" s="2">
        <v>46.923999999999999</v>
      </c>
      <c r="P123" s="2">
        <v>3.7999999999999999E-2</v>
      </c>
      <c r="Q123" s="6">
        <f t="shared" si="66"/>
        <v>-7.6000000000000512E-2</v>
      </c>
      <c r="R123" s="36">
        <f t="shared" si="55"/>
        <v>-1.6170212765957556E-3</v>
      </c>
      <c r="S123" s="5" t="s">
        <v>17</v>
      </c>
      <c r="T123" s="2">
        <v>47</v>
      </c>
      <c r="U123" s="2">
        <v>46.911999999999999</v>
      </c>
      <c r="V123" s="2">
        <v>3.5000000000000003E-2</v>
      </c>
      <c r="W123" s="6">
        <f t="shared" si="67"/>
        <v>-8.8000000000000966E-2</v>
      </c>
      <c r="X123" s="36">
        <f t="shared" si="56"/>
        <v>-1.8723404255319355E-3</v>
      </c>
      <c r="Y123" s="5" t="s">
        <v>17</v>
      </c>
      <c r="Z123" s="2">
        <v>47</v>
      </c>
      <c r="AA123" s="2">
        <v>46.857999999999997</v>
      </c>
      <c r="AB123" s="2">
        <v>2.8000000000000001E-2</v>
      </c>
      <c r="AC123" s="6">
        <f t="shared" si="68"/>
        <v>-0.14200000000000301</v>
      </c>
      <c r="AD123" s="36">
        <f t="shared" si="57"/>
        <v>-3.021276595744745E-3</v>
      </c>
      <c r="AE123" s="5" t="s">
        <v>17</v>
      </c>
      <c r="AF123" s="2">
        <v>47</v>
      </c>
      <c r="AG123" s="2">
        <v>46.957000000000001</v>
      </c>
      <c r="AH123" s="2">
        <v>0.03</v>
      </c>
      <c r="AI123" s="6">
        <f t="shared" si="69"/>
        <v>-4.2999999999999261E-2</v>
      </c>
      <c r="AJ123" s="36">
        <f t="shared" si="58"/>
        <v>-9.1489361702126086E-4</v>
      </c>
      <c r="AK123" s="6"/>
      <c r="AL123" s="6"/>
      <c r="AM123" s="6"/>
    </row>
    <row r="124" spans="7:39" ht="13.2" x14ac:dyDescent="0.25">
      <c r="G124" s="5" t="s">
        <v>18</v>
      </c>
      <c r="H124" s="2">
        <v>94</v>
      </c>
      <c r="I124" s="2">
        <v>93.885999999999996</v>
      </c>
      <c r="J124" s="2">
        <v>2.1999999999999999E-2</v>
      </c>
      <c r="K124" s="6">
        <f t="shared" si="65"/>
        <v>-0.11400000000000432</v>
      </c>
      <c r="L124" s="36">
        <f t="shared" si="54"/>
        <v>-1.2127659574468544E-3</v>
      </c>
      <c r="M124" s="5" t="s">
        <v>18</v>
      </c>
      <c r="N124" s="2">
        <v>94</v>
      </c>
      <c r="O124" s="2">
        <v>93.893000000000001</v>
      </c>
      <c r="P124" s="2">
        <v>3.6999999999999998E-2</v>
      </c>
      <c r="Q124" s="6">
        <f t="shared" si="66"/>
        <v>-0.10699999999999932</v>
      </c>
      <c r="R124" s="36">
        <f t="shared" si="55"/>
        <v>-1.1382978723404184E-3</v>
      </c>
      <c r="S124" s="5" t="s">
        <v>18</v>
      </c>
      <c r="T124" s="2">
        <v>94</v>
      </c>
      <c r="U124" s="2">
        <v>93.887</v>
      </c>
      <c r="V124" s="2">
        <v>7.2999999999999995E-2</v>
      </c>
      <c r="W124" s="6">
        <f t="shared" si="67"/>
        <v>-0.11299999999999955</v>
      </c>
      <c r="X124" s="36">
        <f t="shared" si="56"/>
        <v>-1.2021276595744633E-3</v>
      </c>
      <c r="Y124" s="5" t="s">
        <v>18</v>
      </c>
      <c r="Z124" s="2">
        <v>94</v>
      </c>
      <c r="AA124" s="2">
        <v>93.814999999999998</v>
      </c>
      <c r="AB124" s="2">
        <v>3.7999999999999999E-2</v>
      </c>
      <c r="AC124" s="6">
        <f t="shared" si="68"/>
        <v>-0.18500000000000227</v>
      </c>
      <c r="AD124" s="36">
        <f t="shared" si="57"/>
        <v>-1.9680851063830027E-3</v>
      </c>
      <c r="AE124" s="5" t="s">
        <v>18</v>
      </c>
      <c r="AF124" s="2">
        <v>94</v>
      </c>
      <c r="AG124" s="2">
        <v>93.83</v>
      </c>
      <c r="AH124" s="2">
        <v>4.3999999999999997E-2</v>
      </c>
      <c r="AI124" s="6">
        <f t="shared" si="69"/>
        <v>-0.17000000000000171</v>
      </c>
      <c r="AJ124" s="36">
        <f t="shared" si="58"/>
        <v>-1.8085106382978904E-3</v>
      </c>
      <c r="AK124" s="6"/>
      <c r="AL124" s="6"/>
      <c r="AM124" s="6"/>
    </row>
    <row r="125" spans="7:39" ht="13.2" x14ac:dyDescent="0.25">
      <c r="G125" s="5" t="s">
        <v>19</v>
      </c>
      <c r="H125" s="2">
        <v>141</v>
      </c>
      <c r="I125" s="2">
        <v>140.84800000000001</v>
      </c>
      <c r="J125" s="2">
        <v>3.2000000000000001E-2</v>
      </c>
      <c r="K125" s="6">
        <f t="shared" si="65"/>
        <v>-0.15199999999998681</v>
      </c>
      <c r="L125" s="36">
        <f t="shared" si="54"/>
        <v>-1.0780141843970696E-3</v>
      </c>
      <c r="M125" s="5" t="s">
        <v>19</v>
      </c>
      <c r="N125" s="2">
        <v>141</v>
      </c>
      <c r="O125" s="2">
        <v>140.874</v>
      </c>
      <c r="P125" s="2" t="s">
        <v>43</v>
      </c>
      <c r="Q125" s="6">
        <f t="shared" si="66"/>
        <v>-0.12600000000000477</v>
      </c>
      <c r="R125" s="36">
        <f t="shared" si="55"/>
        <v>-8.9361702127662963E-4</v>
      </c>
      <c r="S125" s="5" t="s">
        <v>19</v>
      </c>
      <c r="T125" s="2">
        <v>141</v>
      </c>
      <c r="U125" s="2">
        <v>140.816</v>
      </c>
      <c r="V125" s="2">
        <v>1.6E-2</v>
      </c>
      <c r="W125" s="6">
        <f t="shared" si="67"/>
        <v>-0.1839999999999975</v>
      </c>
      <c r="X125" s="36">
        <f t="shared" si="56"/>
        <v>-1.3049645390070745E-3</v>
      </c>
      <c r="Y125" s="5" t="s">
        <v>19</v>
      </c>
      <c r="Z125" s="2">
        <v>141</v>
      </c>
      <c r="AA125" s="2">
        <v>140.71199999999999</v>
      </c>
      <c r="AB125" s="2">
        <v>4.2000000000000003E-2</v>
      </c>
      <c r="AC125" s="6">
        <f t="shared" si="68"/>
        <v>-0.28800000000001091</v>
      </c>
      <c r="AD125" s="36">
        <f t="shared" si="57"/>
        <v>-2.0425531914894392E-3</v>
      </c>
      <c r="AE125" s="5" t="s">
        <v>19</v>
      </c>
      <c r="AF125" s="2">
        <v>141</v>
      </c>
      <c r="AG125" s="2">
        <v>140.755</v>
      </c>
      <c r="AH125" s="2">
        <v>4.2000000000000003E-2</v>
      </c>
      <c r="AI125" s="6">
        <f t="shared" si="69"/>
        <v>-0.24500000000000455</v>
      </c>
      <c r="AJ125" s="36">
        <f t="shared" si="58"/>
        <v>-1.7375886524823017E-3</v>
      </c>
      <c r="AK125" s="6"/>
      <c r="AL125" s="6"/>
      <c r="AM125" s="6"/>
    </row>
    <row r="126" spans="7:39" ht="13.2" x14ac:dyDescent="0.25">
      <c r="G126" s="50" t="s">
        <v>20</v>
      </c>
      <c r="H126" s="51">
        <v>188</v>
      </c>
      <c r="I126" s="51">
        <v>187.81</v>
      </c>
      <c r="J126" s="51">
        <v>2.1999999999999999E-2</v>
      </c>
      <c r="K126" s="52">
        <f t="shared" si="65"/>
        <v>-0.18999999999999773</v>
      </c>
      <c r="L126" s="36">
        <f t="shared" si="54"/>
        <v>-1.0106382978723283E-3</v>
      </c>
      <c r="M126" s="5" t="s">
        <v>20</v>
      </c>
      <c r="N126" s="2">
        <v>188</v>
      </c>
      <c r="O126" s="2">
        <v>187.774</v>
      </c>
      <c r="P126" s="2">
        <v>3.6999999999999998E-2</v>
      </c>
      <c r="Q126" s="6">
        <f t="shared" si="66"/>
        <v>-0.22599999999999909</v>
      </c>
      <c r="R126" s="36">
        <f t="shared" si="55"/>
        <v>-1.2021276595744633E-3</v>
      </c>
      <c r="S126" s="5" t="s">
        <v>20</v>
      </c>
      <c r="T126" s="2">
        <v>188</v>
      </c>
      <c r="U126" s="2">
        <v>187.655</v>
      </c>
      <c r="V126" s="2">
        <v>5.7000000000000002E-2</v>
      </c>
      <c r="W126" s="6">
        <f t="shared" si="67"/>
        <v>-0.34499999999999886</v>
      </c>
      <c r="X126" s="36">
        <f t="shared" si="56"/>
        <v>-1.8351063829787173E-3</v>
      </c>
      <c r="Y126" s="5" t="s">
        <v>20</v>
      </c>
      <c r="Z126" s="2">
        <v>188</v>
      </c>
      <c r="AA126" s="2">
        <v>187.58500000000001</v>
      </c>
      <c r="AB126" s="2">
        <v>4.4999999999999998E-2</v>
      </c>
      <c r="AC126" s="6">
        <f t="shared" si="68"/>
        <v>-0.41499999999999204</v>
      </c>
      <c r="AD126" s="36">
        <f t="shared" si="57"/>
        <v>-2.2074468085105958E-3</v>
      </c>
      <c r="AE126" s="5" t="s">
        <v>20</v>
      </c>
      <c r="AF126" s="2">
        <v>188</v>
      </c>
      <c r="AG126" s="2">
        <v>187.46299999999999</v>
      </c>
      <c r="AH126" s="2">
        <v>5.2999999999999999E-2</v>
      </c>
      <c r="AI126" s="6">
        <f t="shared" si="69"/>
        <v>-0.53700000000000614</v>
      </c>
      <c r="AJ126" s="36">
        <f t="shared" si="58"/>
        <v>-2.8563829787234371E-3</v>
      </c>
      <c r="AK126" s="6"/>
      <c r="AL126" s="6"/>
      <c r="AM126" s="6"/>
    </row>
    <row r="127" spans="7:39" ht="13.2" x14ac:dyDescent="0.25">
      <c r="G127" s="5" t="s">
        <v>21</v>
      </c>
      <c r="H127" s="2">
        <v>10</v>
      </c>
      <c r="I127" s="2">
        <v>10.069000000000001</v>
      </c>
      <c r="J127" s="2">
        <v>6.3E-2</v>
      </c>
      <c r="K127" s="6">
        <f t="shared" si="65"/>
        <v>6.9000000000000838E-2</v>
      </c>
      <c r="L127" s="36">
        <f t="shared" si="54"/>
        <v>6.900000000000084E-3</v>
      </c>
      <c r="M127" s="5" t="s">
        <v>21</v>
      </c>
      <c r="N127" s="2">
        <v>10</v>
      </c>
      <c r="O127" s="2">
        <v>10.092000000000001</v>
      </c>
      <c r="P127" s="2">
        <v>0.04</v>
      </c>
      <c r="Q127" s="6">
        <f t="shared" si="66"/>
        <v>9.2000000000000526E-2</v>
      </c>
      <c r="R127" s="36">
        <f t="shared" si="55"/>
        <v>9.2000000000000519E-3</v>
      </c>
      <c r="S127" s="5" t="s">
        <v>21</v>
      </c>
      <c r="T127" s="2">
        <v>10</v>
      </c>
      <c r="U127" s="2">
        <v>10.065</v>
      </c>
      <c r="V127" s="2">
        <v>3.5000000000000003E-2</v>
      </c>
      <c r="W127" s="6">
        <f t="shared" si="67"/>
        <v>6.4999999999999503E-2</v>
      </c>
      <c r="X127" s="36">
        <f t="shared" si="56"/>
        <v>6.4999999999999503E-3</v>
      </c>
      <c r="Y127" s="5" t="s">
        <v>21</v>
      </c>
      <c r="Z127" s="2">
        <v>10</v>
      </c>
      <c r="AA127" s="2">
        <v>9.9990000000000006</v>
      </c>
      <c r="AB127" s="2">
        <v>3.4000000000000002E-2</v>
      </c>
      <c r="AC127" s="6">
        <f t="shared" si="68"/>
        <v>-9.9999999999944578E-4</v>
      </c>
      <c r="AD127" s="36">
        <f t="shared" si="57"/>
        <v>-9.9999999999944575E-5</v>
      </c>
      <c r="AE127" s="5" t="s">
        <v>21</v>
      </c>
      <c r="AF127" s="2">
        <v>10</v>
      </c>
      <c r="AG127" s="2">
        <v>10.077999999999999</v>
      </c>
      <c r="AH127" s="2">
        <v>3.7999999999999999E-2</v>
      </c>
      <c r="AI127" s="6">
        <f t="shared" si="69"/>
        <v>7.7999999999999403E-2</v>
      </c>
      <c r="AJ127" s="36">
        <f t="shared" si="58"/>
        <v>7.7999999999999407E-3</v>
      </c>
      <c r="AK127" s="6"/>
      <c r="AL127" s="6"/>
      <c r="AM127" s="6"/>
    </row>
    <row r="128" spans="7:39" ht="13.2" x14ac:dyDescent="0.25">
      <c r="G128" s="5" t="s">
        <v>22</v>
      </c>
      <c r="H128" s="2">
        <v>50</v>
      </c>
      <c r="I128" s="2">
        <v>50.027000000000001</v>
      </c>
      <c r="J128" s="2">
        <v>4.2000000000000003E-2</v>
      </c>
      <c r="K128" s="6">
        <f t="shared" si="65"/>
        <v>2.7000000000001023E-2</v>
      </c>
      <c r="L128" s="36">
        <f t="shared" si="54"/>
        <v>5.400000000000205E-4</v>
      </c>
      <c r="M128" s="5" t="s">
        <v>22</v>
      </c>
      <c r="N128" s="2">
        <v>50</v>
      </c>
      <c r="O128" s="2">
        <v>50.01</v>
      </c>
      <c r="P128" s="2">
        <v>0.02</v>
      </c>
      <c r="Q128" s="6">
        <f t="shared" si="66"/>
        <v>9.9999999999980105E-3</v>
      </c>
      <c r="R128" s="36">
        <f t="shared" si="55"/>
        <v>1.9999999999996022E-4</v>
      </c>
      <c r="S128" s="5" t="s">
        <v>22</v>
      </c>
      <c r="T128" s="2">
        <v>50</v>
      </c>
      <c r="U128" s="2">
        <v>50.006</v>
      </c>
      <c r="V128" s="2">
        <v>3.4000000000000002E-2</v>
      </c>
      <c r="W128" s="6">
        <f t="shared" si="67"/>
        <v>6.0000000000002274E-3</v>
      </c>
      <c r="X128" s="36">
        <f t="shared" si="56"/>
        <v>1.2000000000000454E-4</v>
      </c>
      <c r="Y128" s="5" t="s">
        <v>22</v>
      </c>
      <c r="Z128" s="2">
        <v>50</v>
      </c>
      <c r="AA128" s="2">
        <v>49.936</v>
      </c>
      <c r="AB128" s="2">
        <v>1.0999999999999999E-2</v>
      </c>
      <c r="AC128" s="6">
        <f t="shared" si="68"/>
        <v>-6.4000000000000057E-2</v>
      </c>
      <c r="AD128" s="36">
        <f t="shared" si="57"/>
        <v>-1.2800000000000012E-3</v>
      </c>
      <c r="AE128" s="5" t="s">
        <v>22</v>
      </c>
      <c r="AF128" s="2">
        <v>50</v>
      </c>
      <c r="AG128" s="2">
        <v>50.029000000000003</v>
      </c>
      <c r="AH128" s="2">
        <v>1.9E-2</v>
      </c>
      <c r="AI128" s="6">
        <f t="shared" si="69"/>
        <v>2.9000000000003467E-2</v>
      </c>
      <c r="AJ128" s="36">
        <f t="shared" si="58"/>
        <v>5.8000000000006939E-4</v>
      </c>
      <c r="AK128" s="6"/>
      <c r="AL128" s="6"/>
      <c r="AM128" s="6"/>
    </row>
    <row r="129" spans="7:39" ht="13.2" x14ac:dyDescent="0.25">
      <c r="G129" s="5" t="s">
        <v>23</v>
      </c>
      <c r="H129" s="2">
        <v>100</v>
      </c>
      <c r="I129" s="2">
        <v>99.974000000000004</v>
      </c>
      <c r="J129" s="2">
        <v>1.4E-2</v>
      </c>
      <c r="K129" s="6">
        <f t="shared" si="65"/>
        <v>-2.5999999999996248E-2</v>
      </c>
      <c r="L129" s="36">
        <f t="shared" si="54"/>
        <v>-2.5999999999996246E-4</v>
      </c>
      <c r="M129" s="5" t="s">
        <v>23</v>
      </c>
      <c r="N129" s="2">
        <v>100</v>
      </c>
      <c r="O129" s="2">
        <v>99.989000000000004</v>
      </c>
      <c r="P129" s="2">
        <v>9.2999999999999999E-2</v>
      </c>
      <c r="Q129" s="6">
        <f t="shared" si="66"/>
        <v>-1.099999999999568E-2</v>
      </c>
      <c r="R129" s="36">
        <f t="shared" si="55"/>
        <v>-1.099999999999568E-4</v>
      </c>
      <c r="S129" s="5" t="s">
        <v>23</v>
      </c>
      <c r="T129" s="2">
        <v>100</v>
      </c>
      <c r="U129" s="2">
        <v>99.923000000000002</v>
      </c>
      <c r="V129" s="2">
        <v>3.7999999999999999E-2</v>
      </c>
      <c r="W129" s="6">
        <f t="shared" si="67"/>
        <v>-7.6999999999998181E-2</v>
      </c>
      <c r="X129" s="36">
        <f t="shared" si="56"/>
        <v>-7.6999999999998185E-4</v>
      </c>
      <c r="Y129" s="5" t="s">
        <v>23</v>
      </c>
      <c r="Z129" s="2">
        <v>100</v>
      </c>
      <c r="AA129" s="2">
        <v>99.855999999999995</v>
      </c>
      <c r="AB129" s="2">
        <v>5.8000000000000003E-2</v>
      </c>
      <c r="AC129" s="6">
        <f t="shared" si="68"/>
        <v>-0.14400000000000546</v>
      </c>
      <c r="AD129" s="36">
        <f t="shared" si="57"/>
        <v>-1.4400000000000545E-3</v>
      </c>
      <c r="AE129" s="5" t="s">
        <v>23</v>
      </c>
      <c r="AF129" s="2">
        <v>100</v>
      </c>
      <c r="AG129" s="2">
        <v>99.923000000000002</v>
      </c>
      <c r="AH129" s="2">
        <v>1.4E-2</v>
      </c>
      <c r="AI129" s="6">
        <f t="shared" si="69"/>
        <v>-7.6999999999998181E-2</v>
      </c>
      <c r="AJ129" s="36">
        <f t="shared" si="58"/>
        <v>-7.6999999999998185E-4</v>
      </c>
      <c r="AK129" s="6"/>
      <c r="AL129" s="6"/>
      <c r="AM129" s="6"/>
    </row>
    <row r="130" spans="7:39" ht="13.2" x14ac:dyDescent="0.25">
      <c r="G130" s="5" t="s">
        <v>24</v>
      </c>
      <c r="H130" s="2">
        <v>150</v>
      </c>
      <c r="I130" s="2">
        <v>149.91</v>
      </c>
      <c r="J130" s="2">
        <v>2.1000000000000001E-2</v>
      </c>
      <c r="K130" s="6">
        <f t="shared" si="65"/>
        <v>-9.0000000000003411E-2</v>
      </c>
      <c r="L130" s="36">
        <f t="shared" si="54"/>
        <v>-6.0000000000002272E-4</v>
      </c>
      <c r="M130" s="5" t="s">
        <v>24</v>
      </c>
      <c r="N130" s="2">
        <v>150</v>
      </c>
      <c r="O130" s="2">
        <v>149.946</v>
      </c>
      <c r="P130" s="2">
        <v>4.4999999999999998E-2</v>
      </c>
      <c r="Q130" s="6">
        <f t="shared" si="66"/>
        <v>-5.4000000000002046E-2</v>
      </c>
      <c r="R130" s="36">
        <f t="shared" si="55"/>
        <v>-3.6000000000001363E-4</v>
      </c>
      <c r="S130" s="5" t="s">
        <v>24</v>
      </c>
      <c r="T130" s="2">
        <v>150</v>
      </c>
      <c r="U130" s="2">
        <v>149.898</v>
      </c>
      <c r="V130" s="2">
        <v>3.2000000000000001E-2</v>
      </c>
      <c r="W130" s="6">
        <f t="shared" si="67"/>
        <v>-0.10200000000000387</v>
      </c>
      <c r="X130" s="36">
        <f t="shared" si="56"/>
        <v>-6.8000000000002574E-4</v>
      </c>
      <c r="Y130" s="5" t="s">
        <v>24</v>
      </c>
      <c r="Z130" s="2">
        <v>150</v>
      </c>
      <c r="AA130" s="2">
        <v>149.77000000000001</v>
      </c>
      <c r="AB130" s="2">
        <v>3.9E-2</v>
      </c>
      <c r="AC130" s="6">
        <f t="shared" si="68"/>
        <v>-0.22999999999998977</v>
      </c>
      <c r="AD130" s="36">
        <f t="shared" si="57"/>
        <v>-1.5333333333332651E-3</v>
      </c>
      <c r="AE130" s="5" t="s">
        <v>24</v>
      </c>
      <c r="AF130" s="2">
        <v>150</v>
      </c>
      <c r="AG130" s="2">
        <v>149.88200000000001</v>
      </c>
      <c r="AH130" s="2">
        <v>5.7000000000000002E-2</v>
      </c>
      <c r="AI130" s="6">
        <f t="shared" si="69"/>
        <v>-0.117999999999995</v>
      </c>
      <c r="AJ130" s="36">
        <f t="shared" si="58"/>
        <v>-7.8666666666663335E-4</v>
      </c>
      <c r="AK130" s="6"/>
      <c r="AL130" s="6"/>
      <c r="AM130" s="6"/>
    </row>
    <row r="131" spans="7:39" ht="13.2" x14ac:dyDescent="0.25">
      <c r="G131" s="50" t="s">
        <v>25</v>
      </c>
      <c r="H131" s="51">
        <v>200</v>
      </c>
      <c r="I131" s="51">
        <v>199.91</v>
      </c>
      <c r="J131" s="51">
        <v>2.4E-2</v>
      </c>
      <c r="K131" s="52">
        <f t="shared" si="65"/>
        <v>-9.0000000000003411E-2</v>
      </c>
      <c r="L131" s="36">
        <f t="shared" si="54"/>
        <v>-4.5000000000001706E-4</v>
      </c>
      <c r="M131" s="5" t="s">
        <v>25</v>
      </c>
      <c r="N131" s="2">
        <v>200</v>
      </c>
      <c r="O131" s="2">
        <v>199.98099999999999</v>
      </c>
      <c r="P131" s="2">
        <v>7.1999999999999995E-2</v>
      </c>
      <c r="Q131" s="6">
        <f t="shared" si="66"/>
        <v>-1.9000000000005457E-2</v>
      </c>
      <c r="R131" s="36">
        <f t="shared" si="55"/>
        <v>-9.5000000000027286E-5</v>
      </c>
      <c r="S131" s="5" t="s">
        <v>25</v>
      </c>
      <c r="T131" s="2">
        <v>200</v>
      </c>
      <c r="U131" s="2">
        <v>199.90299999999999</v>
      </c>
      <c r="V131" s="2">
        <v>8.5999999999999993E-2</v>
      </c>
      <c r="W131" s="6">
        <f t="shared" si="67"/>
        <v>-9.7000000000008413E-2</v>
      </c>
      <c r="X131" s="36">
        <f t="shared" si="56"/>
        <v>-4.8500000000004204E-4</v>
      </c>
      <c r="Y131" s="5" t="s">
        <v>25</v>
      </c>
      <c r="Z131" s="2">
        <v>200</v>
      </c>
      <c r="AA131" s="2">
        <v>199.73699999999999</v>
      </c>
      <c r="AB131" s="2">
        <v>8.1000000000000003E-2</v>
      </c>
      <c r="AC131" s="6">
        <f t="shared" si="68"/>
        <v>-0.26300000000000523</v>
      </c>
      <c r="AD131" s="36">
        <f t="shared" si="57"/>
        <v>-1.3150000000000262E-3</v>
      </c>
      <c r="AE131" s="5" t="s">
        <v>25</v>
      </c>
      <c r="AF131" s="2">
        <v>200</v>
      </c>
      <c r="AG131" s="2">
        <v>199.90100000000001</v>
      </c>
      <c r="AH131" s="2">
        <v>6.7000000000000004E-2</v>
      </c>
      <c r="AI131" s="6">
        <f t="shared" si="69"/>
        <v>-9.8999999999989541E-2</v>
      </c>
      <c r="AJ131" s="36">
        <f t="shared" si="58"/>
        <v>-4.9499999999994774E-4</v>
      </c>
      <c r="AK131" s="6"/>
      <c r="AL131" s="6"/>
      <c r="AM131" s="6"/>
    </row>
    <row r="132" spans="7:39" ht="13.2" x14ac:dyDescent="0.25">
      <c r="G132" s="5" t="s">
        <v>26</v>
      </c>
      <c r="H132" s="2">
        <v>10</v>
      </c>
      <c r="I132" s="2">
        <v>9.7050000000000001</v>
      </c>
      <c r="J132" s="2">
        <v>3.3000000000000002E-2</v>
      </c>
      <c r="K132" s="6">
        <f t="shared" si="65"/>
        <v>-0.29499999999999993</v>
      </c>
      <c r="L132" s="36">
        <f t="shared" si="54"/>
        <v>-2.9499999999999992E-2</v>
      </c>
      <c r="M132" s="5" t="s">
        <v>26</v>
      </c>
      <c r="N132" s="2">
        <v>10</v>
      </c>
      <c r="O132" s="2">
        <v>9.6839999999999993</v>
      </c>
      <c r="P132" s="2">
        <v>5.5E-2</v>
      </c>
      <c r="Q132" s="6">
        <f t="shared" si="66"/>
        <v>-0.31600000000000072</v>
      </c>
      <c r="R132" s="36">
        <f t="shared" si="55"/>
        <v>-3.1600000000000072E-2</v>
      </c>
      <c r="S132" s="5" t="s">
        <v>26</v>
      </c>
      <c r="T132" s="2">
        <v>10</v>
      </c>
      <c r="U132" s="2">
        <v>9.8320000000000007</v>
      </c>
      <c r="V132" s="2">
        <v>7.0999999999999994E-2</v>
      </c>
      <c r="W132" s="6">
        <f t="shared" si="67"/>
        <v>-0.16799999999999926</v>
      </c>
      <c r="X132" s="36">
        <f t="shared" si="56"/>
        <v>-1.6799999999999926E-2</v>
      </c>
      <c r="Y132" s="5" t="s">
        <v>26</v>
      </c>
      <c r="Z132" s="2">
        <v>10</v>
      </c>
      <c r="AA132" s="2">
        <v>9.7669999999999995</v>
      </c>
      <c r="AB132" s="2">
        <v>2.1000000000000001E-2</v>
      </c>
      <c r="AC132" s="6">
        <f t="shared" si="68"/>
        <v>-0.23300000000000054</v>
      </c>
      <c r="AD132" s="36">
        <f t="shared" si="57"/>
        <v>-2.3300000000000053E-2</v>
      </c>
      <c r="AE132" s="5" t="s">
        <v>26</v>
      </c>
      <c r="AF132" s="2">
        <v>10</v>
      </c>
      <c r="AG132" s="2">
        <v>9.7490000000000006</v>
      </c>
      <c r="AH132" s="2">
        <v>6.8000000000000005E-2</v>
      </c>
      <c r="AI132" s="6">
        <f t="shared" si="69"/>
        <v>-0.25099999999999945</v>
      </c>
      <c r="AJ132" s="36">
        <f t="shared" si="58"/>
        <v>-2.5099999999999945E-2</v>
      </c>
      <c r="AK132" s="6"/>
      <c r="AL132" s="6"/>
      <c r="AM132" s="6"/>
    </row>
    <row r="133" spans="7:39" ht="13.2" x14ac:dyDescent="0.25">
      <c r="G133" s="5" t="s">
        <v>27</v>
      </c>
      <c r="H133" s="2">
        <v>40</v>
      </c>
      <c r="I133" s="2">
        <v>39.713999999999999</v>
      </c>
      <c r="J133" s="2">
        <v>4.8000000000000001E-2</v>
      </c>
      <c r="K133" s="6">
        <f t="shared" si="65"/>
        <v>-0.28600000000000136</v>
      </c>
      <c r="L133" s="36">
        <f t="shared" si="54"/>
        <v>-7.1500000000000339E-3</v>
      </c>
      <c r="M133" s="5" t="s">
        <v>27</v>
      </c>
      <c r="N133" s="2">
        <v>40</v>
      </c>
      <c r="O133" s="2">
        <v>39.776000000000003</v>
      </c>
      <c r="P133" s="2">
        <v>5.1999999999999998E-2</v>
      </c>
      <c r="Q133" s="6">
        <f t="shared" si="66"/>
        <v>-0.22399999999999665</v>
      </c>
      <c r="R133" s="36">
        <f t="shared" si="55"/>
        <v>-5.5999999999999158E-3</v>
      </c>
      <c r="S133" s="5" t="s">
        <v>27</v>
      </c>
      <c r="T133" s="2">
        <v>40</v>
      </c>
      <c r="U133" s="2">
        <v>39.761000000000003</v>
      </c>
      <c r="V133" s="2">
        <v>6.6000000000000003E-2</v>
      </c>
      <c r="W133" s="6">
        <f t="shared" si="67"/>
        <v>-0.23899999999999721</v>
      </c>
      <c r="X133" s="36">
        <f t="shared" si="56"/>
        <v>-5.97499999999993E-3</v>
      </c>
      <c r="Y133" s="5" t="s">
        <v>27</v>
      </c>
      <c r="Z133" s="2">
        <v>40</v>
      </c>
      <c r="AA133" s="2">
        <v>39.786000000000001</v>
      </c>
      <c r="AB133" s="2">
        <v>7.6999999999999999E-2</v>
      </c>
      <c r="AC133" s="6">
        <f t="shared" si="68"/>
        <v>-0.21399999999999864</v>
      </c>
      <c r="AD133" s="36">
        <f t="shared" si="57"/>
        <v>-5.3499999999999659E-3</v>
      </c>
      <c r="AE133" s="5" t="s">
        <v>27</v>
      </c>
      <c r="AF133" s="2">
        <v>40</v>
      </c>
      <c r="AG133" s="2">
        <v>39.747999999999998</v>
      </c>
      <c r="AH133" s="2">
        <v>4.1000000000000002E-2</v>
      </c>
      <c r="AI133" s="6">
        <f t="shared" si="69"/>
        <v>-0.25200000000000244</v>
      </c>
      <c r="AJ133" s="36">
        <f t="shared" si="58"/>
        <v>-6.3000000000000608E-3</v>
      </c>
      <c r="AK133" s="6"/>
      <c r="AL133" s="6"/>
      <c r="AM133" s="6"/>
    </row>
    <row r="134" spans="7:39" ht="13.2" x14ac:dyDescent="0.25">
      <c r="G134" s="5" t="s">
        <v>28</v>
      </c>
      <c r="H134" s="2">
        <v>80</v>
      </c>
      <c r="I134" s="2">
        <v>79.619</v>
      </c>
      <c r="J134" s="2">
        <v>5.7000000000000002E-2</v>
      </c>
      <c r="K134" s="6">
        <f t="shared" si="65"/>
        <v>-0.38100000000000023</v>
      </c>
      <c r="L134" s="36">
        <f t="shared" si="54"/>
        <v>-4.7625000000000028E-3</v>
      </c>
      <c r="M134" s="5" t="s">
        <v>28</v>
      </c>
      <c r="N134" s="2">
        <v>80</v>
      </c>
      <c r="O134" s="2">
        <v>79.682000000000002</v>
      </c>
      <c r="P134" s="2">
        <v>5.8999999999999997E-2</v>
      </c>
      <c r="Q134" s="6">
        <f t="shared" si="66"/>
        <v>-0.31799999999999784</v>
      </c>
      <c r="R134" s="36">
        <f t="shared" si="55"/>
        <v>-3.9749999999999733E-3</v>
      </c>
      <c r="S134" s="5" t="s">
        <v>28</v>
      </c>
      <c r="T134" s="2">
        <v>80</v>
      </c>
      <c r="U134" s="2">
        <v>79.519000000000005</v>
      </c>
      <c r="V134" s="2">
        <v>5.3999999999999999E-2</v>
      </c>
      <c r="W134" s="6">
        <f t="shared" si="67"/>
        <v>-0.48099999999999454</v>
      </c>
      <c r="X134" s="36">
        <f t="shared" si="56"/>
        <v>-6.012499999999932E-3</v>
      </c>
      <c r="Y134" s="5" t="s">
        <v>28</v>
      </c>
      <c r="Z134" s="2">
        <v>80</v>
      </c>
      <c r="AA134" s="2">
        <v>79.570999999999998</v>
      </c>
      <c r="AB134" s="2">
        <v>0.113</v>
      </c>
      <c r="AC134" s="6">
        <f t="shared" si="68"/>
        <v>-0.42900000000000205</v>
      </c>
      <c r="AD134" s="36">
        <f t="shared" si="57"/>
        <v>-5.3625000000000252E-3</v>
      </c>
      <c r="AE134" s="5" t="s">
        <v>28</v>
      </c>
      <c r="AF134" s="2">
        <v>80</v>
      </c>
      <c r="AG134" s="2">
        <v>79.605000000000004</v>
      </c>
      <c r="AH134" s="2">
        <v>4.3999999999999997E-2</v>
      </c>
      <c r="AI134" s="6">
        <f t="shared" si="69"/>
        <v>-0.39499999999999602</v>
      </c>
      <c r="AJ134" s="36">
        <f t="shared" si="58"/>
        <v>-4.9374999999999506E-3</v>
      </c>
      <c r="AK134" s="6"/>
      <c r="AL134" s="6"/>
      <c r="AM134" s="6"/>
    </row>
    <row r="135" spans="7:39" ht="13.2" x14ac:dyDescent="0.25">
      <c r="G135" s="5" t="s">
        <v>29</v>
      </c>
      <c r="H135" s="2">
        <v>160</v>
      </c>
      <c r="I135" s="2">
        <v>159.51400000000001</v>
      </c>
      <c r="J135" s="2">
        <v>6.4000000000000001E-2</v>
      </c>
      <c r="K135" s="6">
        <f t="shared" si="65"/>
        <v>-0.48599999999999</v>
      </c>
      <c r="L135" s="36">
        <f t="shared" si="54"/>
        <v>-3.0374999999999374E-3</v>
      </c>
      <c r="M135" s="5" t="s">
        <v>29</v>
      </c>
      <c r="N135" s="2">
        <v>160</v>
      </c>
      <c r="O135" s="2">
        <v>159.5</v>
      </c>
      <c r="P135" s="2">
        <v>4.8000000000000001E-2</v>
      </c>
      <c r="Q135" s="6">
        <f t="shared" si="66"/>
        <v>-0.5</v>
      </c>
      <c r="R135" s="36">
        <f t="shared" si="55"/>
        <v>-3.1250000000000002E-3</v>
      </c>
      <c r="S135" s="5" t="s">
        <v>29</v>
      </c>
      <c r="T135" s="2">
        <v>160</v>
      </c>
      <c r="U135" s="2">
        <v>159.506</v>
      </c>
      <c r="V135" s="2">
        <v>5.3999999999999999E-2</v>
      </c>
      <c r="W135" s="6">
        <f t="shared" si="67"/>
        <v>-0.49399999999999977</v>
      </c>
      <c r="X135" s="36">
        <f t="shared" si="56"/>
        <v>-3.0874999999999987E-3</v>
      </c>
      <c r="Y135" s="5" t="s">
        <v>29</v>
      </c>
      <c r="Z135" s="2">
        <v>160</v>
      </c>
      <c r="AA135" s="2">
        <v>159.47800000000001</v>
      </c>
      <c r="AB135" s="2">
        <v>4.8000000000000001E-2</v>
      </c>
      <c r="AC135" s="6">
        <f t="shared" si="68"/>
        <v>-0.52199999999999136</v>
      </c>
      <c r="AD135" s="36">
        <f t="shared" si="57"/>
        <v>-3.262499999999946E-3</v>
      </c>
      <c r="AE135" s="5" t="s">
        <v>29</v>
      </c>
      <c r="AF135" s="2">
        <v>160</v>
      </c>
      <c r="AG135" s="2">
        <v>159.36699999999999</v>
      </c>
      <c r="AH135" s="2">
        <v>6.4000000000000001E-2</v>
      </c>
      <c r="AI135" s="6">
        <f t="shared" si="69"/>
        <v>-0.63300000000000978</v>
      </c>
      <c r="AJ135" s="36">
        <f t="shared" si="58"/>
        <v>-3.9562500000000613E-3</v>
      </c>
      <c r="AK135" s="6"/>
      <c r="AL135" s="6"/>
      <c r="AM135" s="6"/>
    </row>
    <row r="136" spans="7:39" ht="13.2" x14ac:dyDescent="0.25">
      <c r="G136" s="5" t="s">
        <v>30</v>
      </c>
      <c r="H136" s="2">
        <v>220</v>
      </c>
      <c r="I136" s="2">
        <v>219.36</v>
      </c>
      <c r="J136" s="2">
        <v>0.128</v>
      </c>
      <c r="K136" s="6">
        <f t="shared" si="65"/>
        <v>-0.63999999999998636</v>
      </c>
      <c r="L136" s="36">
        <f t="shared" si="54"/>
        <v>-2.9090909090908469E-3</v>
      </c>
      <c r="M136" s="5" t="s">
        <v>30</v>
      </c>
      <c r="N136" s="2">
        <v>220</v>
      </c>
      <c r="O136" s="2">
        <v>219.44200000000001</v>
      </c>
      <c r="P136" s="2">
        <v>7.9000000000000001E-2</v>
      </c>
      <c r="Q136" s="6">
        <f t="shared" si="66"/>
        <v>-0.55799999999999272</v>
      </c>
      <c r="R136" s="36">
        <f t="shared" si="55"/>
        <v>-2.5363636363636031E-3</v>
      </c>
      <c r="S136" s="5" t="s">
        <v>30</v>
      </c>
      <c r="T136" s="2">
        <v>220</v>
      </c>
      <c r="U136" s="2">
        <v>219.35300000000001</v>
      </c>
      <c r="V136" s="2">
        <v>6.5000000000000002E-2</v>
      </c>
      <c r="W136" s="6">
        <f t="shared" si="67"/>
        <v>-0.64699999999999136</v>
      </c>
      <c r="X136" s="36">
        <f t="shared" si="56"/>
        <v>-2.9409090909090518E-3</v>
      </c>
      <c r="Y136" s="5" t="s">
        <v>30</v>
      </c>
      <c r="Z136" s="2">
        <v>220</v>
      </c>
      <c r="AA136" s="2">
        <v>219.30699999999999</v>
      </c>
      <c r="AB136" s="2">
        <v>7.2999999999999995E-2</v>
      </c>
      <c r="AC136" s="6">
        <f t="shared" si="68"/>
        <v>-0.69300000000001205</v>
      </c>
      <c r="AD136" s="36">
        <f t="shared" si="57"/>
        <v>-3.1500000000000547E-3</v>
      </c>
      <c r="AE136" s="5" t="s">
        <v>30</v>
      </c>
      <c r="AF136" s="2">
        <v>220</v>
      </c>
      <c r="AG136" s="2">
        <v>219.178</v>
      </c>
      <c r="AH136" s="2">
        <v>0.05</v>
      </c>
      <c r="AI136" s="6">
        <f t="shared" si="69"/>
        <v>-0.82200000000000273</v>
      </c>
      <c r="AJ136" s="36">
        <f t="shared" si="58"/>
        <v>-3.7363636363636488E-3</v>
      </c>
      <c r="AK136" s="6"/>
      <c r="AL136" s="6"/>
      <c r="AM136" s="6"/>
    </row>
    <row r="138" spans="7:39" ht="13.2" x14ac:dyDescent="0.25">
      <c r="M138" s="1" t="s">
        <v>74</v>
      </c>
      <c r="N138" s="2" t="s">
        <v>7</v>
      </c>
      <c r="O138" s="2" t="s">
        <v>8</v>
      </c>
      <c r="P138" s="2" t="s">
        <v>9</v>
      </c>
      <c r="Q138" s="2" t="s">
        <v>10</v>
      </c>
      <c r="R138" s="2" t="s">
        <v>136</v>
      </c>
    </row>
    <row r="139" spans="7:39" ht="13.2" x14ac:dyDescent="0.25">
      <c r="M139" s="5" t="s">
        <v>16</v>
      </c>
      <c r="N139" s="2">
        <v>10</v>
      </c>
      <c r="O139" s="2">
        <v>9.9809999999999999</v>
      </c>
      <c r="P139" s="2">
        <v>4.3999999999999997E-2</v>
      </c>
      <c r="Q139" s="6">
        <f t="shared" ref="Q139:Q153" si="70">O139-N139</f>
        <v>-1.9000000000000128E-2</v>
      </c>
      <c r="R139" s="36">
        <f t="shared" ref="R139:R153" si="71">Q139/N139</f>
        <v>-1.9000000000000128E-3</v>
      </c>
    </row>
    <row r="140" spans="7:39" ht="13.2" x14ac:dyDescent="0.25">
      <c r="M140" s="5" t="s">
        <v>17</v>
      </c>
      <c r="N140" s="2">
        <v>47</v>
      </c>
      <c r="O140" s="2">
        <v>46.944000000000003</v>
      </c>
      <c r="P140" s="2">
        <v>1.2999999999999999E-2</v>
      </c>
      <c r="Q140" s="6">
        <f t="shared" si="70"/>
        <v>-5.5999999999997385E-2</v>
      </c>
      <c r="R140" s="36">
        <f t="shared" si="71"/>
        <v>-1.1914893617020719E-3</v>
      </c>
    </row>
    <row r="141" spans="7:39" ht="13.2" x14ac:dyDescent="0.25">
      <c r="M141" s="5" t="s">
        <v>18</v>
      </c>
      <c r="N141" s="2">
        <v>94</v>
      </c>
      <c r="O141" s="2">
        <v>93.9</v>
      </c>
      <c r="P141" s="2">
        <v>3.4000000000000002E-2</v>
      </c>
      <c r="Q141" s="6">
        <f t="shared" si="70"/>
        <v>-9.9999999999994316E-2</v>
      </c>
      <c r="R141" s="36">
        <f t="shared" si="71"/>
        <v>-1.0638297872339821E-3</v>
      </c>
    </row>
    <row r="142" spans="7:39" ht="13.2" x14ac:dyDescent="0.25">
      <c r="M142" s="5" t="s">
        <v>19</v>
      </c>
      <c r="N142" s="2">
        <v>141</v>
      </c>
      <c r="O142" s="2">
        <v>140.851</v>
      </c>
      <c r="P142" s="2">
        <v>6.7000000000000004E-2</v>
      </c>
      <c r="Q142" s="6">
        <f t="shared" si="70"/>
        <v>-0.14900000000000091</v>
      </c>
      <c r="R142" s="36">
        <f t="shared" si="71"/>
        <v>-1.0567375886524888E-3</v>
      </c>
    </row>
    <row r="143" spans="7:39" ht="13.2" x14ac:dyDescent="0.25">
      <c r="M143" s="5" t="s">
        <v>20</v>
      </c>
      <c r="N143" s="2">
        <v>188</v>
      </c>
      <c r="O143" s="2">
        <v>187.77799999999999</v>
      </c>
      <c r="P143" s="2">
        <v>6.5000000000000002E-2</v>
      </c>
      <c r="Q143" s="6">
        <f t="shared" si="70"/>
        <v>-0.22200000000000841</v>
      </c>
      <c r="R143" s="36">
        <f t="shared" si="71"/>
        <v>-1.180851063829832E-3</v>
      </c>
    </row>
    <row r="144" spans="7:39" ht="13.2" x14ac:dyDescent="0.25">
      <c r="M144" s="5" t="s">
        <v>21</v>
      </c>
      <c r="N144" s="2">
        <v>10</v>
      </c>
      <c r="O144" s="2">
        <v>10.077999999999999</v>
      </c>
      <c r="P144" s="2">
        <v>0.03</v>
      </c>
      <c r="Q144" s="6">
        <f t="shared" si="70"/>
        <v>7.7999999999999403E-2</v>
      </c>
      <c r="R144" s="36">
        <f t="shared" si="71"/>
        <v>7.7999999999999407E-3</v>
      </c>
    </row>
    <row r="145" spans="13:18" ht="13.2" x14ac:dyDescent="0.25">
      <c r="M145" s="5" t="s">
        <v>22</v>
      </c>
      <c r="N145" s="2">
        <v>50</v>
      </c>
      <c r="O145" s="2">
        <v>50.039000000000001</v>
      </c>
      <c r="P145" s="2">
        <v>5.8999999999999997E-2</v>
      </c>
      <c r="Q145" s="6">
        <f t="shared" si="70"/>
        <v>3.9000000000001478E-2</v>
      </c>
      <c r="R145" s="36">
        <f t="shared" si="71"/>
        <v>7.8000000000002958E-4</v>
      </c>
    </row>
    <row r="146" spans="13:18" ht="13.2" x14ac:dyDescent="0.25">
      <c r="M146" s="5" t="s">
        <v>23</v>
      </c>
      <c r="N146" s="2">
        <v>100</v>
      </c>
      <c r="O146" s="2">
        <v>99.962000000000003</v>
      </c>
      <c r="P146" s="2">
        <v>3.5999999999999997E-2</v>
      </c>
      <c r="Q146" s="6">
        <f t="shared" si="70"/>
        <v>-3.7999999999996703E-2</v>
      </c>
      <c r="R146" s="36">
        <f t="shared" si="71"/>
        <v>-3.7999999999996701E-4</v>
      </c>
    </row>
    <row r="147" spans="13:18" ht="13.2" x14ac:dyDescent="0.25">
      <c r="M147" s="5" t="s">
        <v>24</v>
      </c>
      <c r="N147" s="2">
        <v>150</v>
      </c>
      <c r="O147" s="2">
        <v>149.958</v>
      </c>
      <c r="P147" s="2">
        <v>0.02</v>
      </c>
      <c r="Q147" s="6">
        <f t="shared" si="70"/>
        <v>-4.2000000000001592E-2</v>
      </c>
      <c r="R147" s="36">
        <f t="shared" si="71"/>
        <v>-2.800000000000106E-4</v>
      </c>
    </row>
    <row r="148" spans="13:18" ht="13.2" x14ac:dyDescent="0.25">
      <c r="M148" s="5" t="s">
        <v>25</v>
      </c>
      <c r="N148" s="2">
        <v>200</v>
      </c>
      <c r="O148" s="2">
        <v>199.976</v>
      </c>
      <c r="P148" s="2">
        <v>2.5999999999999999E-2</v>
      </c>
      <c r="Q148" s="6">
        <f t="shared" si="70"/>
        <v>-2.4000000000000909E-2</v>
      </c>
      <c r="R148" s="36">
        <f t="shared" si="71"/>
        <v>-1.2000000000000454E-4</v>
      </c>
    </row>
    <row r="149" spans="13:18" ht="13.2" x14ac:dyDescent="0.25">
      <c r="M149" s="5" t="s">
        <v>26</v>
      </c>
      <c r="N149" s="2">
        <v>10</v>
      </c>
      <c r="O149" s="2">
        <v>9.7810000000000006</v>
      </c>
      <c r="P149" s="2">
        <v>4.2000000000000003E-2</v>
      </c>
      <c r="Q149" s="6">
        <f t="shared" si="70"/>
        <v>-0.21899999999999942</v>
      </c>
      <c r="R149" s="36">
        <f t="shared" si="71"/>
        <v>-2.189999999999994E-2</v>
      </c>
    </row>
    <row r="150" spans="13:18" ht="13.2" x14ac:dyDescent="0.25">
      <c r="M150" s="5" t="s">
        <v>27</v>
      </c>
      <c r="N150" s="2">
        <v>40</v>
      </c>
      <c r="O150" s="2">
        <v>39.784999999999997</v>
      </c>
      <c r="P150" s="2">
        <v>0.05</v>
      </c>
      <c r="Q150" s="6">
        <f t="shared" si="70"/>
        <v>-0.21500000000000341</v>
      </c>
      <c r="R150" s="36">
        <f t="shared" si="71"/>
        <v>-5.3750000000000854E-3</v>
      </c>
    </row>
    <row r="151" spans="13:18" ht="13.2" x14ac:dyDescent="0.25">
      <c r="M151" s="5" t="s">
        <v>28</v>
      </c>
      <c r="N151" s="2">
        <v>80</v>
      </c>
      <c r="O151" s="2">
        <v>79.438000000000002</v>
      </c>
      <c r="P151" s="2">
        <v>4.2000000000000003E-2</v>
      </c>
      <c r="Q151" s="6">
        <f t="shared" si="70"/>
        <v>-0.56199999999999761</v>
      </c>
      <c r="R151" s="36">
        <f t="shared" si="71"/>
        <v>-7.0249999999999705E-3</v>
      </c>
    </row>
    <row r="152" spans="13:18" ht="13.2" x14ac:dyDescent="0.25">
      <c r="M152" s="5" t="s">
        <v>29</v>
      </c>
      <c r="N152" s="2">
        <v>160</v>
      </c>
      <c r="O152" s="2">
        <v>159.61699999999999</v>
      </c>
      <c r="P152" s="2">
        <v>0.65</v>
      </c>
      <c r="Q152" s="6">
        <f t="shared" si="70"/>
        <v>-0.38300000000000978</v>
      </c>
      <c r="R152" s="36">
        <f t="shared" si="71"/>
        <v>-2.3937500000000612E-3</v>
      </c>
    </row>
    <row r="153" spans="13:18" ht="13.2" x14ac:dyDescent="0.25">
      <c r="M153" s="5" t="s">
        <v>30</v>
      </c>
      <c r="N153" s="2">
        <v>220</v>
      </c>
      <c r="O153" s="2">
        <v>219.464</v>
      </c>
      <c r="P153" s="2">
        <v>8.7999999999999995E-2</v>
      </c>
      <c r="Q153" s="6">
        <f t="shared" si="70"/>
        <v>-0.53600000000000136</v>
      </c>
      <c r="R153" s="36">
        <f t="shared" si="71"/>
        <v>-2.4363636363636428E-3</v>
      </c>
    </row>
  </sheetData>
  <mergeCells count="1">
    <mergeCell ref="Y1:A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opLeftCell="E1" workbookViewId="0">
      <selection activeCell="M4" sqref="M4"/>
    </sheetView>
  </sheetViews>
  <sheetFormatPr defaultRowHeight="13.2" x14ac:dyDescent="0.25"/>
  <cols>
    <col min="1" max="7" width="8.88671875" style="79"/>
    <col min="8" max="8" width="10.33203125" style="79" customWidth="1"/>
    <col min="9" max="10" width="9.5546875" style="79" customWidth="1"/>
    <col min="11" max="11" width="14.109375" style="79" customWidth="1"/>
    <col min="12" max="12" width="16.33203125" style="79" customWidth="1"/>
    <col min="13" max="16384" width="8.88671875" style="79"/>
  </cols>
  <sheetData>
    <row r="1" spans="1:32" x14ac:dyDescent="0.25">
      <c r="A1" s="79" t="s">
        <v>145</v>
      </c>
      <c r="B1" s="79" t="s">
        <v>143</v>
      </c>
      <c r="C1" s="79" t="s">
        <v>144</v>
      </c>
      <c r="D1" s="79" t="s">
        <v>142</v>
      </c>
      <c r="E1" s="71" t="s">
        <v>178</v>
      </c>
      <c r="F1" s="71" t="s">
        <v>179</v>
      </c>
      <c r="H1" s="80"/>
      <c r="I1" s="81"/>
      <c r="J1" s="81"/>
      <c r="K1" s="81"/>
      <c r="L1" s="81"/>
      <c r="N1" s="80"/>
      <c r="O1" s="81"/>
      <c r="P1" s="81"/>
      <c r="Q1" s="81"/>
      <c r="R1" s="81"/>
      <c r="V1" s="80"/>
      <c r="W1" s="84"/>
      <c r="X1" s="84"/>
      <c r="Y1" s="84"/>
      <c r="Z1" s="84"/>
      <c r="AB1" s="80"/>
      <c r="AC1" s="84"/>
      <c r="AD1" s="84"/>
      <c r="AE1" s="84"/>
      <c r="AF1" s="84"/>
    </row>
    <row r="2" spans="1:32" ht="15.6" x14ac:dyDescent="0.3">
      <c r="A2" s="79">
        <v>1</v>
      </c>
      <c r="B2" s="79">
        <f>'data in order'!K8</f>
        <v>7.7999999999999403E-2</v>
      </c>
      <c r="C2" s="66">
        <f>'data in order'!L8</f>
        <v>7.7999999999999407E-3</v>
      </c>
      <c r="D2" s="79">
        <v>10</v>
      </c>
      <c r="E2" s="79">
        <f>B2-('Y ANOVA'!I$18*'Y t tests'!D2+'Y ANOVA'!I$17)</f>
        <v>2.3354246100517548E-2</v>
      </c>
      <c r="F2" s="83">
        <f>C2-('Y ANOVA'!S$18*'Y t tests'!D2+'Y ANOVA'!S$17)</f>
        <v>4.14145580589248E-3</v>
      </c>
      <c r="H2" s="91" t="s">
        <v>197</v>
      </c>
      <c r="I2" s="91"/>
      <c r="J2" s="91"/>
      <c r="K2" s="91"/>
      <c r="L2" s="91"/>
      <c r="N2" s="91" t="s">
        <v>198</v>
      </c>
      <c r="O2" s="91"/>
      <c r="P2" s="91"/>
      <c r="Q2" s="91"/>
      <c r="R2" s="91"/>
      <c r="V2" s="91" t="s">
        <v>199</v>
      </c>
      <c r="W2" s="91"/>
      <c r="X2" s="91"/>
      <c r="Y2" s="91"/>
      <c r="Z2" s="91"/>
      <c r="AB2" s="91" t="s">
        <v>200</v>
      </c>
      <c r="AC2" s="91"/>
      <c r="AD2" s="91"/>
      <c r="AE2" s="91"/>
      <c r="AF2" s="91"/>
    </row>
    <row r="3" spans="1:32" x14ac:dyDescent="0.25">
      <c r="A3" s="79">
        <v>1</v>
      </c>
      <c r="B3" s="79">
        <f>'data in order'!Q8</f>
        <v>3.4000000000000696E-2</v>
      </c>
      <c r="C3" s="66">
        <f>'data in order'!R8</f>
        <v>3.4000000000000696E-3</v>
      </c>
      <c r="D3" s="79">
        <v>10</v>
      </c>
      <c r="E3" s="79">
        <f>B3-('Y ANOVA'!I$18*'Y t tests'!D3+'Y ANOVA'!I$17)</f>
        <v>-2.0645753899481159E-2</v>
      </c>
      <c r="F3" s="83">
        <f>C3-('Y ANOVA'!S$18*'Y t tests'!D3+'Y ANOVA'!S$17)</f>
        <v>-2.5854419410739149E-4</v>
      </c>
      <c r="H3" s="80"/>
      <c r="I3" s="80"/>
      <c r="J3" s="80"/>
      <c r="K3" s="90" t="s">
        <v>196</v>
      </c>
      <c r="L3" s="90"/>
      <c r="M3" s="95">
        <f>MAX(MIN(M5:M12),MIN(M45:M52),MIN(M85:M92),MIN(M125:M132),MIN(M165:M172))/2*1000</f>
        <v>126.39886136437237</v>
      </c>
      <c r="N3" s="80"/>
      <c r="O3" s="80"/>
      <c r="P3" s="80"/>
      <c r="Q3" s="90" t="s">
        <v>196</v>
      </c>
      <c r="R3" s="90"/>
      <c r="S3" s="95">
        <f>MAX(MIN(S5:S12),MIN(S45:S52),MIN(S85:S92),MIN(S125:S132),MIN(S165:S172))/2*1000</f>
        <v>123.09198964682534</v>
      </c>
      <c r="V3" s="80"/>
      <c r="W3" s="80"/>
      <c r="X3" s="80"/>
      <c r="Y3" s="90" t="s">
        <v>196</v>
      </c>
      <c r="Z3" s="90"/>
      <c r="AB3" s="80"/>
      <c r="AC3" s="80"/>
      <c r="AD3" s="80"/>
      <c r="AE3" s="90" t="s">
        <v>196</v>
      </c>
      <c r="AF3" s="90"/>
    </row>
    <row r="4" spans="1:32" x14ac:dyDescent="0.25">
      <c r="A4" s="79">
        <v>1</v>
      </c>
      <c r="B4" s="79">
        <f>'data in order'!W8</f>
        <v>4.2999999999999261E-2</v>
      </c>
      <c r="C4" s="66">
        <f>'data in order'!X8</f>
        <v>4.2999999999999263E-3</v>
      </c>
      <c r="D4" s="79">
        <v>10</v>
      </c>
      <c r="E4" s="79">
        <f>B4-('Y ANOVA'!I$18*'Y t tests'!D4+'Y ANOVA'!I$17)</f>
        <v>-1.1645753899482594E-2</v>
      </c>
      <c r="F4" s="83">
        <f>C4-('Y ANOVA'!S$18*'Y t tests'!D4+'Y ANOVA'!S$17)</f>
        <v>6.4145580589246515E-4</v>
      </c>
      <c r="H4" s="80" t="s">
        <v>173</v>
      </c>
      <c r="I4" s="80" t="s">
        <v>169</v>
      </c>
      <c r="J4" s="80" t="s">
        <v>170</v>
      </c>
      <c r="K4" s="80" t="s">
        <v>171</v>
      </c>
      <c r="L4" s="80" t="s">
        <v>172</v>
      </c>
      <c r="M4" s="87"/>
      <c r="N4" s="80" t="s">
        <v>173</v>
      </c>
      <c r="O4" s="80" t="s">
        <v>169</v>
      </c>
      <c r="P4" s="80" t="s">
        <v>170</v>
      </c>
      <c r="Q4" s="80" t="s">
        <v>171</v>
      </c>
      <c r="R4" s="80" t="s">
        <v>172</v>
      </c>
      <c r="S4" s="87"/>
      <c r="V4" s="80" t="s">
        <v>173</v>
      </c>
      <c r="W4" s="80" t="s">
        <v>169</v>
      </c>
      <c r="X4" s="80" t="s">
        <v>170</v>
      </c>
      <c r="Y4" s="80" t="s">
        <v>171</v>
      </c>
      <c r="Z4" s="80" t="s">
        <v>172</v>
      </c>
      <c r="AB4" s="80" t="s">
        <v>173</v>
      </c>
      <c r="AC4" s="80" t="s">
        <v>169</v>
      </c>
      <c r="AD4" s="80" t="s">
        <v>170</v>
      </c>
      <c r="AE4" s="80" t="s">
        <v>171</v>
      </c>
      <c r="AF4" s="80" t="s">
        <v>172</v>
      </c>
    </row>
    <row r="5" spans="1:32" x14ac:dyDescent="0.25">
      <c r="A5" s="79">
        <v>1</v>
      </c>
      <c r="B5" s="79">
        <f>'data in order'!AC8</f>
        <v>0.10299999999999976</v>
      </c>
      <c r="C5" s="66">
        <f>'data in order'!AD8</f>
        <v>1.0299999999999976E-2</v>
      </c>
      <c r="D5" s="79">
        <v>10</v>
      </c>
      <c r="E5" s="79">
        <f>B5-('Y ANOVA'!I$18*'Y t tests'!D5+'Y ANOVA'!I$17)</f>
        <v>4.8354246100517903E-2</v>
      </c>
      <c r="F5" s="83">
        <f>C5-('Y ANOVA'!S$18*'Y t tests'!D5+'Y ANOVA'!S$17)</f>
        <v>6.6414558058925151E-3</v>
      </c>
      <c r="H5" s="80">
        <v>1</v>
      </c>
      <c r="I5" s="81">
        <f>AVERAGE($B2:$B6)</f>
        <v>6.3799999999999815E-2</v>
      </c>
      <c r="J5" s="81">
        <f>STDEV($B2:$B6)</f>
        <v>2.768934813244955E-2</v>
      </c>
      <c r="K5" s="81">
        <f>I5+_xlfn.T.INV(0.025,4)*J5</f>
        <v>-1.3077955088457396E-2</v>
      </c>
      <c r="L5" s="81">
        <f>I5+_xlfn.T.INV(0.975,4)*J5</f>
        <v>0.14067795508845701</v>
      </c>
      <c r="M5" s="95">
        <f>L5-K5</f>
        <v>0.15375591017691442</v>
      </c>
      <c r="N5" s="80">
        <v>1</v>
      </c>
      <c r="O5" s="81">
        <f>AVERAGE($E2:$E6)</f>
        <v>9.1542461005179564E-3</v>
      </c>
      <c r="P5" s="81">
        <f>STDEV($E2:$E6)</f>
        <v>2.7689348132449568E-2</v>
      </c>
      <c r="Q5" s="81">
        <f>O5+_xlfn.T.INV(0.025,4)*P5</f>
        <v>-6.7723708987939307E-2</v>
      </c>
      <c r="R5" s="81">
        <f>O5+_xlfn.T.INV(0.975,4)*P5</f>
        <v>8.6032201188975213E-2</v>
      </c>
      <c r="S5" s="95">
        <f>R5-Q5</f>
        <v>0.15375591017691453</v>
      </c>
      <c r="V5" s="80">
        <v>1</v>
      </c>
      <c r="W5" s="84">
        <f>AVERAGE($C2:$C6)</f>
        <v>6.3799999999999812E-3</v>
      </c>
      <c r="X5" s="84">
        <f>STDEV($C2:$C6)</f>
        <v>2.7689348132449569E-3</v>
      </c>
      <c r="Y5" s="84">
        <f>W5+_xlfn.T.INV(0.025,4)*X5</f>
        <v>-1.3077955088457455E-3</v>
      </c>
      <c r="Z5" s="84">
        <f>W5+_xlfn.T.INV(0.975,4)*X5</f>
        <v>1.4067795508845706E-2</v>
      </c>
      <c r="AB5" s="80">
        <v>1</v>
      </c>
      <c r="AC5" s="84">
        <f>AVERAGE($F2:$F6)</f>
        <v>2.7214558058925205E-3</v>
      </c>
      <c r="AD5" s="84">
        <f>STDEV($F2:$F6)</f>
        <v>2.7689348132449569E-3</v>
      </c>
      <c r="AE5" s="84">
        <f>AC5+_xlfn.T.INV(0.025,4)*AD5</f>
        <v>-4.9663397029532062E-3</v>
      </c>
      <c r="AF5" s="84">
        <f>AC5+_xlfn.T.INV(0.975,4)*AD5</f>
        <v>1.0409251314738247E-2</v>
      </c>
    </row>
    <row r="6" spans="1:32" x14ac:dyDescent="0.25">
      <c r="A6" s="79">
        <v>1</v>
      </c>
      <c r="B6" s="79">
        <f>'data in order'!AI8</f>
        <v>6.0999999999999943E-2</v>
      </c>
      <c r="C6" s="66">
        <f>'data in order'!AJ8</f>
        <v>6.0999999999999943E-3</v>
      </c>
      <c r="D6" s="79">
        <v>10</v>
      </c>
      <c r="E6" s="79">
        <f>B6-('Y ANOVA'!I$18*'Y t tests'!D6+'Y ANOVA'!I$17)</f>
        <v>6.3542461005180878E-3</v>
      </c>
      <c r="F6" s="83">
        <f>C6-('Y ANOVA'!S$18*'Y t tests'!D6+'Y ANOVA'!S$17)</f>
        <v>2.4414558058925332E-3</v>
      </c>
      <c r="H6" s="80">
        <v>2</v>
      </c>
      <c r="I6" s="81">
        <f>AVERAGE($B2:$B11)</f>
        <v>6.4999999999999683E-2</v>
      </c>
      <c r="J6" s="81">
        <f>STDEV($B2:$B11)</f>
        <v>2.0954978194002237E-2</v>
      </c>
      <c r="K6" s="81">
        <f>I6+_xlfn.T.INV(0.025,9)*J6</f>
        <v>1.7596545982157319E-2</v>
      </c>
      <c r="L6" s="81">
        <f>I6+_xlfn.T.INV(0.975,9)*J6</f>
        <v>0.11240345401784203</v>
      </c>
      <c r="M6" s="95">
        <f t="shared" ref="M6:M69" si="0">L6-K6</f>
        <v>9.4806908035684714E-2</v>
      </c>
      <c r="N6" s="80">
        <v>2</v>
      </c>
      <c r="O6" s="81">
        <f>AVERAGE($E2:$E11)</f>
        <v>8.2754766031182588E-3</v>
      </c>
      <c r="P6" s="81">
        <f>STDEV($E2:$E11)</f>
        <v>2.0937267035640805E-2</v>
      </c>
      <c r="Q6" s="81">
        <f>O6+_xlfn.T.INV(0.025,9)*P6</f>
        <v>-3.9087911990975333E-2</v>
      </c>
      <c r="R6" s="81">
        <f>O6+_xlfn.T.INV(0.975,9)*P6</f>
        <v>5.5638865197211847E-2</v>
      </c>
      <c r="S6" s="95">
        <f t="shared" ref="S6:S69" si="1">R6-Q6</f>
        <v>9.4726777188187172E-2</v>
      </c>
      <c r="V6" s="80">
        <v>2</v>
      </c>
      <c r="W6" s="84">
        <f>AVERAGE($C2:$C11)</f>
        <v>6.4999999999999685E-3</v>
      </c>
      <c r="X6" s="84">
        <f>STDEV($C2:$C11)</f>
        <v>2.0954978194002213E-3</v>
      </c>
      <c r="Y6" s="84">
        <f>W6+_xlfn.T.INV(0.025,9)*X6</f>
        <v>1.7596545982157376E-3</v>
      </c>
      <c r="Z6" s="84">
        <f>W6+_xlfn.T.INV(0.975,9)*X6</f>
        <v>1.1240345401784198E-2</v>
      </c>
      <c r="AB6" s="80">
        <v>2</v>
      </c>
      <c r="AC6" s="84">
        <f>AVERAGE($F2:$F11)</f>
        <v>2.7674248989023385E-3</v>
      </c>
      <c r="AD6" s="84">
        <f>STDEV($F2:$F11)</f>
        <v>2.0922378124635732E-3</v>
      </c>
      <c r="AE6" s="84">
        <f>AC6+_xlfn.T.INV(0.025,9)*AD6</f>
        <v>-1.965545854839382E-3</v>
      </c>
      <c r="AF6" s="84">
        <f>AC6+_xlfn.T.INV(0.975,9)*AD6</f>
        <v>7.5003956526440586E-3</v>
      </c>
    </row>
    <row r="7" spans="1:32" x14ac:dyDescent="0.25">
      <c r="A7" s="79">
        <v>2</v>
      </c>
      <c r="B7" s="79">
        <f>'data in order'!K25</f>
        <v>4.5999999999999375E-2</v>
      </c>
      <c r="C7" s="66">
        <f>'data in order'!L25</f>
        <v>4.5999999999999375E-3</v>
      </c>
      <c r="D7" s="79">
        <v>10</v>
      </c>
      <c r="E7" s="79">
        <f>B7-('Y ANOVA'!I$44*'Y t tests'!D7+'Y ANOVA'!I$43)</f>
        <v>-1.2803292894281608E-2</v>
      </c>
      <c r="F7" s="83">
        <f>C7-('Y ANOVA'!S$44*'Y t tests'!D7+'Y ANOVA'!S$43)</f>
        <v>7.9339399191213954E-4</v>
      </c>
      <c r="H7" s="80">
        <v>3</v>
      </c>
      <c r="I7" s="81">
        <f>AVERAGE($B2:$B16)</f>
        <v>6.4066666666666452E-2</v>
      </c>
      <c r="J7" s="81">
        <f>STDEV($B2:$B16)</f>
        <v>2.4143815140192895E-2</v>
      </c>
      <c r="K7" s="81">
        <f>I7+_xlfn.T.INV(0.025,14)*J7</f>
        <v>1.2283333358432395E-2</v>
      </c>
      <c r="L7" s="81">
        <f>I7+_xlfn.T.INV(0.975,14)*J7</f>
        <v>0.11584999997490049</v>
      </c>
      <c r="M7" s="95">
        <f t="shared" si="0"/>
        <v>0.1035666666164681</v>
      </c>
      <c r="N7" s="80">
        <v>3</v>
      </c>
      <c r="O7" s="81">
        <f>AVERAGE($E2:$E16)</f>
        <v>7.0135759676477833E-3</v>
      </c>
      <c r="P7" s="81">
        <f>STDEV($E2:$E16)</f>
        <v>2.416593552135142E-2</v>
      </c>
      <c r="Q7" s="81">
        <f>O7+_xlfn.T.INV(0.025,14)*P7</f>
        <v>-4.4817200839626752E-2</v>
      </c>
      <c r="R7" s="81">
        <f>O7+_xlfn.T.INV(0.975,14)*P7</f>
        <v>5.8844352774922289E-2</v>
      </c>
      <c r="S7" s="95">
        <f t="shared" si="1"/>
        <v>0.10366155361454904</v>
      </c>
      <c r="V7" s="80">
        <v>3</v>
      </c>
      <c r="W7" s="84">
        <f>AVERAGE($C2:$C16)</f>
        <v>6.4066666666666456E-3</v>
      </c>
      <c r="X7" s="84">
        <f>STDEV($C2:$C16)</f>
        <v>2.4143815140192887E-3</v>
      </c>
      <c r="Y7" s="84">
        <f>W7+_xlfn.T.INV(0.025,14)*X7</f>
        <v>1.2283333358432411E-3</v>
      </c>
      <c r="Z7" s="84">
        <f>W7+_xlfn.T.INV(0.975,14)*X7</f>
        <v>1.1584999997490047E-2</v>
      </c>
      <c r="AB7" s="80">
        <v>3</v>
      </c>
      <c r="AC7" s="84">
        <f>AVERAGE($F2:$F16)</f>
        <v>2.6630383850054389E-3</v>
      </c>
      <c r="AD7" s="84">
        <f>STDEV($F2:$F16)</f>
        <v>2.4135336853375621E-3</v>
      </c>
      <c r="AE7" s="84">
        <f>AC7+_xlfn.T.INV(0.025,14)*AD7</f>
        <v>-2.5134765341477635E-3</v>
      </c>
      <c r="AF7" s="84">
        <f>AC7+_xlfn.T.INV(0.975,14)*AD7</f>
        <v>7.8395533041586384E-3</v>
      </c>
    </row>
    <row r="8" spans="1:32" x14ac:dyDescent="0.25">
      <c r="A8" s="79">
        <v>2</v>
      </c>
      <c r="B8" s="79">
        <f>'data in order'!Q25</f>
        <v>7.099999999999973E-2</v>
      </c>
      <c r="C8" s="66">
        <f>'data in order'!R25</f>
        <v>7.0999999999999727E-3</v>
      </c>
      <c r="D8" s="79">
        <v>10</v>
      </c>
      <c r="E8" s="79">
        <f>B8-('Y ANOVA'!I$44*'Y t tests'!D8+'Y ANOVA'!I$43)</f>
        <v>1.2196707105718747E-2</v>
      </c>
      <c r="F8" s="83">
        <f>C8-('Y ANOVA'!S$44*'Y t tests'!D8+'Y ANOVA'!S$43)</f>
        <v>3.2933939919121747E-3</v>
      </c>
      <c r="H8" s="80">
        <v>4</v>
      </c>
      <c r="I8" s="81">
        <f>AVERAGE($B2:$B21)</f>
        <v>5.8049999999999803E-2</v>
      </c>
      <c r="J8" s="81">
        <f>STDEV($B2:$B21)</f>
        <v>2.6434576639418009E-2</v>
      </c>
      <c r="K8" s="81">
        <f>I8+_xlfn.T.INV(0.025,19)*J8</f>
        <v>2.7217952255979352E-3</v>
      </c>
      <c r="L8" s="81">
        <f>I8+_xlfn.T.INV(0.975,19)*J8</f>
        <v>0.11337820477440165</v>
      </c>
      <c r="M8" s="95">
        <f t="shared" si="0"/>
        <v>0.11065640954880371</v>
      </c>
      <c r="N8" s="80">
        <v>4</v>
      </c>
      <c r="O8" s="81">
        <f>AVERAGE($E2:$E21)</f>
        <v>2.209770363950792E-3</v>
      </c>
      <c r="P8" s="81">
        <f>STDEV($E2:$E21)</f>
        <v>2.5654062006666901E-2</v>
      </c>
      <c r="Q8" s="81">
        <f>O8+_xlfn.T.INV(0.025,19)*P8</f>
        <v>-5.1484798509285341E-2</v>
      </c>
      <c r="R8" s="81">
        <f>O8+_xlfn.T.INV(0.975,19)*P8</f>
        <v>5.5904339237186906E-2</v>
      </c>
      <c r="S8" s="95">
        <f t="shared" si="1"/>
        <v>0.10738913774647224</v>
      </c>
      <c r="V8" s="80">
        <v>4</v>
      </c>
      <c r="W8" s="84">
        <f>AVERAGE($C2:$C21)</f>
        <v>5.8049999999999812E-3</v>
      </c>
      <c r="X8" s="84">
        <f>STDEV($C2:$C21)</f>
        <v>2.6434576639417975E-3</v>
      </c>
      <c r="Y8" s="84">
        <f>W8+_xlfn.T.INV(0.025,19)*X8</f>
        <v>2.7217952255980098E-4</v>
      </c>
      <c r="Z8" s="84">
        <f>W8+_xlfn.T.INV(0.975,19)*X8</f>
        <v>1.1337820477440159E-2</v>
      </c>
      <c r="AB8" s="80">
        <v>4</v>
      </c>
      <c r="AC8" s="84">
        <f>AVERAGE($F2:$F21)</f>
        <v>2.1466068505680588E-3</v>
      </c>
      <c r="AD8" s="84">
        <f>STDEV($F2:$F21)</f>
        <v>2.5853241646415291E-3</v>
      </c>
      <c r="AE8" s="84">
        <f>AC8+_xlfn.T.INV(0.025,19)*AD8</f>
        <v>-3.2645388144697308E-3</v>
      </c>
      <c r="AF8" s="84">
        <f>AC8+_xlfn.T.INV(0.975,19)*AD8</f>
        <v>7.5577525156058454E-3</v>
      </c>
    </row>
    <row r="9" spans="1:32" x14ac:dyDescent="0.25">
      <c r="A9" s="79">
        <v>2</v>
      </c>
      <c r="B9" s="79">
        <f>'data in order'!W25</f>
        <v>7.6999999999999957E-2</v>
      </c>
      <c r="C9" s="66">
        <f>'data in order'!X25</f>
        <v>7.6999999999999959E-3</v>
      </c>
      <c r="D9" s="79">
        <v>10</v>
      </c>
      <c r="E9" s="79">
        <f>B9-('Y ANOVA'!I$44*'Y t tests'!D9+'Y ANOVA'!I$43)</f>
        <v>1.8196707105718975E-2</v>
      </c>
      <c r="F9" s="83">
        <f>C9-('Y ANOVA'!S$44*'Y t tests'!D9+'Y ANOVA'!S$43)</f>
        <v>3.893393991912198E-3</v>
      </c>
      <c r="H9" s="80">
        <v>5</v>
      </c>
      <c r="I9" s="81">
        <f>AVERAGE($B2:$B26)</f>
        <v>5.7679999999999863E-2</v>
      </c>
      <c r="J9" s="81">
        <f>STDEV($B2:$B26)</f>
        <v>2.441263334150302E-2</v>
      </c>
      <c r="K9" s="81">
        <f>I9+_xlfn.T.INV(0.025,24)*J9</f>
        <v>7.2948011609194063E-3</v>
      </c>
      <c r="L9" s="81">
        <f>I9+_xlfn.T.INV(0.975,24)*J9</f>
        <v>0.10806519883908032</v>
      </c>
      <c r="M9" s="95">
        <f t="shared" si="0"/>
        <v>0.10077039767816091</v>
      </c>
      <c r="N9" s="80">
        <v>5</v>
      </c>
      <c r="O9" s="81">
        <f>AVERAGE($E2:$E26)</f>
        <v>3.3486273830151793E-3</v>
      </c>
      <c r="P9" s="81">
        <f>STDEV($E2:$E26)</f>
        <v>2.3845847456793065E-2</v>
      </c>
      <c r="Q9" s="81">
        <f>O9+_xlfn.T.INV(0.025,24)*P9</f>
        <v>-4.5866782883861333E-2</v>
      </c>
      <c r="R9" s="81">
        <f>O9+_xlfn.T.INV(0.975,24)*P9</f>
        <v>5.2564037649891697E-2</v>
      </c>
      <c r="S9" s="95">
        <f t="shared" si="1"/>
        <v>9.843082053375303E-2</v>
      </c>
      <c r="V9" s="80">
        <v>5</v>
      </c>
      <c r="W9" s="84">
        <f>AVERAGE($C2:$C26)</f>
        <v>5.7679999999999867E-3</v>
      </c>
      <c r="X9" s="84">
        <f>STDEV($C2:$C26)</f>
        <v>2.441263334150302E-3</v>
      </c>
      <c r="Y9" s="84">
        <f>W9+_xlfn.T.INV(0.025,24)*X9</f>
        <v>7.2948011609194098E-4</v>
      </c>
      <c r="Z9" s="84">
        <f>W9+_xlfn.T.INV(0.975,24)*X9</f>
        <v>1.0806519883908032E-2</v>
      </c>
      <c r="AB9" s="80">
        <v>5</v>
      </c>
      <c r="AC9" s="84">
        <f>AVERAGE($F2:$F26)</f>
        <v>2.1754818987097949E-3</v>
      </c>
      <c r="AD9" s="84">
        <f>STDEV($F2:$F26)</f>
        <v>2.3910030716715533E-3</v>
      </c>
      <c r="AE9" s="84">
        <f>AC9+_xlfn.T.INV(0.025,24)*AD9</f>
        <v>-2.7593059017613141E-3</v>
      </c>
      <c r="AF9" s="84">
        <f>AC9+_xlfn.T.INV(0.975,24)*AD9</f>
        <v>7.1102696991809039E-3</v>
      </c>
    </row>
    <row r="10" spans="1:32" x14ac:dyDescent="0.25">
      <c r="A10" s="79">
        <v>2</v>
      </c>
      <c r="B10" s="79">
        <f>'data in order'!AC25</f>
        <v>8.0999999999999517E-2</v>
      </c>
      <c r="C10" s="66">
        <f>'data in order'!AD25</f>
        <v>8.099999999999951E-3</v>
      </c>
      <c r="D10" s="79">
        <v>10</v>
      </c>
      <c r="E10" s="79">
        <f>B10-('Y ANOVA'!I$44*'Y t tests'!D10+'Y ANOVA'!I$43)</f>
        <v>2.2196707105718534E-2</v>
      </c>
      <c r="F10" s="83">
        <f>C10-('Y ANOVA'!S$44*'Y t tests'!D10+'Y ANOVA'!S$43)</f>
        <v>4.2933939919121526E-3</v>
      </c>
      <c r="H10" s="80">
        <v>6</v>
      </c>
      <c r="I10" s="81">
        <f>AVERAGE($B2:$B31)</f>
        <v>5.2433333333333228E-2</v>
      </c>
      <c r="J10" s="81">
        <f>STDEV($B2:$B31)</f>
        <v>3.2831527460693961E-2</v>
      </c>
      <c r="K10" s="81">
        <f>I10+_xlfn.T.INV(0.025,29)*J10</f>
        <v>-1.4714679825771952E-2</v>
      </c>
      <c r="L10" s="81">
        <f>I10+_xlfn.T.INV(0.975,29)*J10</f>
        <v>0.11958134649243837</v>
      </c>
      <c r="M10" s="95">
        <f t="shared" si="0"/>
        <v>0.13429602631821033</v>
      </c>
      <c r="N10" s="80">
        <v>6</v>
      </c>
      <c r="O10" s="81">
        <f>AVERAGE($E2:$E31)</f>
        <v>-1.8453013672276448E-4</v>
      </c>
      <c r="P10" s="81">
        <f>STDEV($E2:$E31)</f>
        <v>3.1264316384810156E-2</v>
      </c>
      <c r="Q10" s="81">
        <f>O10+_xlfn.T.INV(0.025,29)*P10</f>
        <v>-6.4127236747951691E-2</v>
      </c>
      <c r="R10" s="81">
        <f>O10+_xlfn.T.INV(0.975,29)*P10</f>
        <v>6.3758176474506129E-2</v>
      </c>
      <c r="S10" s="95">
        <f t="shared" si="1"/>
        <v>0.12788541322245783</v>
      </c>
      <c r="V10" s="80">
        <v>6</v>
      </c>
      <c r="W10" s="84">
        <f>AVERAGE($C2:$C31)</f>
        <v>5.2433333333333238E-3</v>
      </c>
      <c r="X10" s="84">
        <f>STDEV($C2:$C31)</f>
        <v>3.2831527460693948E-3</v>
      </c>
      <c r="Y10" s="84">
        <f>W10+_xlfn.T.INV(0.025,29)*X10</f>
        <v>-1.4714679825771912E-3</v>
      </c>
      <c r="Z10" s="84">
        <f>W10+_xlfn.T.INV(0.975,29)*X10</f>
        <v>1.1958134649243835E-2</v>
      </c>
      <c r="AB10" s="80">
        <v>6</v>
      </c>
      <c r="AC10" s="84">
        <f>AVERAGE($F2:$F31)</f>
        <v>1.7470690512869853E-3</v>
      </c>
      <c r="AD10" s="84">
        <f>STDEV($F2:$F31)</f>
        <v>3.1786145957729654E-3</v>
      </c>
      <c r="AE10" s="84">
        <f>AC10+_xlfn.T.INV(0.025,29)*AD10</f>
        <v>-4.7539277409035484E-3</v>
      </c>
      <c r="AF10" s="84">
        <f>AC10+_xlfn.T.INV(0.975,29)*AD10</f>
        <v>8.2480658434775141E-3</v>
      </c>
    </row>
    <row r="11" spans="1:32" x14ac:dyDescent="0.25">
      <c r="A11" s="79">
        <v>2</v>
      </c>
      <c r="B11" s="79">
        <f>'data in order'!AI25</f>
        <v>5.5999999999999162E-2</v>
      </c>
      <c r="C11" s="66">
        <f>'data in order'!AJ25</f>
        <v>5.5999999999999158E-3</v>
      </c>
      <c r="D11" s="79">
        <v>10</v>
      </c>
      <c r="E11" s="79">
        <f>B11-('Y ANOVA'!I$44*'Y t tests'!D11+'Y ANOVA'!I$43)</f>
        <v>-2.8032928942818211E-3</v>
      </c>
      <c r="F11" s="83">
        <f>C11-('Y ANOVA'!S$44*'Y t tests'!D11+'Y ANOVA'!S$43)</f>
        <v>1.7933939919121179E-3</v>
      </c>
      <c r="H11" s="80">
        <v>7</v>
      </c>
      <c r="I11" s="81">
        <f>AVERAGE($B2:$B36)</f>
        <v>5.3914285714285574E-2</v>
      </c>
      <c r="J11" s="81">
        <f>STDEV($B2:$B36)</f>
        <v>3.3454421521343536E-2</v>
      </c>
      <c r="K11" s="81">
        <f>I11+_xlfn.T.INV(0.025,34)*J11</f>
        <v>-1.4073278734865365E-2</v>
      </c>
      <c r="L11" s="81">
        <f>I11+_xlfn.T.INV(0.975,34)*J11</f>
        <v>0.12190185016343652</v>
      </c>
      <c r="M11" s="95">
        <f t="shared" si="0"/>
        <v>0.13597512889830188</v>
      </c>
      <c r="N11" s="80">
        <v>7</v>
      </c>
      <c r="O11" s="81">
        <f>AVERAGE($E2:$E36)</f>
        <v>2.3884800575341026E-3</v>
      </c>
      <c r="P11" s="81">
        <f>STDEV($E2:$E36)</f>
        <v>3.2570894169408372E-2</v>
      </c>
      <c r="Q11" s="81">
        <f>O11+_xlfn.T.INV(0.025,34)*P11</f>
        <v>-6.3803540781814577E-2</v>
      </c>
      <c r="R11" s="81">
        <f>O11+_xlfn.T.INV(0.975,34)*P11</f>
        <v>6.8580500896882779E-2</v>
      </c>
      <c r="S11" s="95">
        <f t="shared" si="1"/>
        <v>0.13238404167869736</v>
      </c>
      <c r="V11" s="80">
        <v>7</v>
      </c>
      <c r="W11" s="84">
        <f>AVERAGE($C2:$C36)</f>
        <v>5.3914285714285592E-3</v>
      </c>
      <c r="X11" s="84">
        <f>STDEV($C2:$C36)</f>
        <v>3.3454421521343504E-3</v>
      </c>
      <c r="Y11" s="84">
        <f>W11+_xlfn.T.INV(0.025,34)*X11</f>
        <v>-1.4073278734865278E-3</v>
      </c>
      <c r="Z11" s="84">
        <f>W11+_xlfn.T.INV(0.975,34)*X11</f>
        <v>1.2190185016343646E-2</v>
      </c>
      <c r="AB11" s="80">
        <v>7</v>
      </c>
      <c r="AC11" s="84">
        <f>AVERAGE($F2:$F36)</f>
        <v>1.9531239954098274E-3</v>
      </c>
      <c r="AD11" s="84">
        <f>STDEV($F2:$F36)</f>
        <v>3.2775907853215243E-3</v>
      </c>
      <c r="AE11" s="84">
        <f>AC11+_xlfn.T.INV(0.025,34)*AD11</f>
        <v>-4.7077418818501906E-3</v>
      </c>
      <c r="AF11" s="84">
        <f>AC11+_xlfn.T.INV(0.975,34)*AD11</f>
        <v>8.6139898726698451E-3</v>
      </c>
    </row>
    <row r="12" spans="1:32" x14ac:dyDescent="0.25">
      <c r="A12" s="79">
        <v>3</v>
      </c>
      <c r="B12" s="79">
        <f>'data in order'!K42</f>
        <v>8.2000000000000739E-2</v>
      </c>
      <c r="C12" s="66">
        <f>'data in order'!L42</f>
        <v>8.2000000000000735E-3</v>
      </c>
      <c r="D12" s="79">
        <v>10</v>
      </c>
      <c r="E12" s="79">
        <f>B12-('Y ANOVA'!I$69*'Y t tests'!D12+'Y ANOVA'!I$68)</f>
        <v>2.4289774696707581E-2</v>
      </c>
      <c r="F12" s="83">
        <f>C12-('Y ANOVA'!S$69*'Y t tests'!D12+'Y ANOVA'!S$68)</f>
        <v>4.4342653572117139E-3</v>
      </c>
      <c r="H12" s="80">
        <v>8</v>
      </c>
      <c r="I12" s="81">
        <f>AVERAGE($B2:$B41)</f>
        <v>5.4749999999999896E-2</v>
      </c>
      <c r="J12" s="81">
        <f>STDEV($B2:$B41)</f>
        <v>3.3367226358686088E-2</v>
      </c>
      <c r="K12" s="81">
        <f>I12+_xlfn.T.INV(0.025,39)*J12</f>
        <v>-1.2741585782525683E-2</v>
      </c>
      <c r="L12" s="81">
        <f>I12+_xlfn.T.INV(0.975,39)*J12</f>
        <v>0.12224158578252547</v>
      </c>
      <c r="M12" s="95">
        <f t="shared" si="0"/>
        <v>0.13498317156505116</v>
      </c>
      <c r="N12" s="80">
        <v>8</v>
      </c>
      <c r="O12" s="81">
        <f>AVERAGE($E2:$E41)</f>
        <v>4.0945669307583272E-3</v>
      </c>
      <c r="P12" s="81">
        <f>STDEV($E2:$E41)</f>
        <v>3.2838982492723962E-2</v>
      </c>
      <c r="Q12" s="81">
        <f>O12+_xlfn.T.INV(0.025,39)*P12</f>
        <v>-6.2328544780520537E-2</v>
      </c>
      <c r="R12" s="81">
        <f>O12+_xlfn.T.INV(0.975,39)*P12</f>
        <v>7.0517678642037188E-2</v>
      </c>
      <c r="S12" s="95">
        <f t="shared" si="1"/>
        <v>0.13284622342255772</v>
      </c>
      <c r="V12" s="80">
        <v>8</v>
      </c>
      <c r="W12" s="84">
        <f>AVERAGE($C2:$C41)</f>
        <v>5.4749999999999912E-3</v>
      </c>
      <c r="X12" s="84">
        <f>STDEV($C2:$C41)</f>
        <v>3.3367226358686063E-3</v>
      </c>
      <c r="Y12" s="84">
        <f>W12+_xlfn.T.INV(0.025,39)*X12</f>
        <v>-1.2741585782525613E-3</v>
      </c>
      <c r="Z12" s="84">
        <f>W12+_xlfn.T.INV(0.975,39)*X12</f>
        <v>1.2224158578252544E-2</v>
      </c>
      <c r="AB12" s="80">
        <v>8</v>
      </c>
      <c r="AC12" s="84">
        <f>AVERAGE($F2:$F41)</f>
        <v>2.0751821347762072E-3</v>
      </c>
      <c r="AD12" s="84">
        <f>STDEV($F2:$F41)</f>
        <v>3.2861478466544593E-3</v>
      </c>
      <c r="AE12" s="84">
        <f>AC12+_xlfn.T.INV(0.025,39)*AD12</f>
        <v>-4.5716792765501165E-3</v>
      </c>
      <c r="AF12" s="84">
        <f>AC12+_xlfn.T.INV(0.975,39)*AD12</f>
        <v>8.7220435461025318E-3</v>
      </c>
    </row>
    <row r="13" spans="1:32" x14ac:dyDescent="0.25">
      <c r="A13" s="79">
        <v>3</v>
      </c>
      <c r="B13" s="79">
        <f>'data in order'!Q42</f>
        <v>6.7999999999999616E-2</v>
      </c>
      <c r="C13" s="66">
        <f>'data in order'!R42</f>
        <v>6.7999999999999615E-3</v>
      </c>
      <c r="D13" s="79">
        <v>10</v>
      </c>
      <c r="E13" s="79">
        <f>B13-('Y ANOVA'!I$69*'Y t tests'!D13+'Y ANOVA'!I$68)</f>
        <v>1.0289774696706458E-2</v>
      </c>
      <c r="F13" s="83">
        <f>C13-('Y ANOVA'!S$69*'Y t tests'!D13+'Y ANOVA'!S$68)</f>
        <v>3.0342653572116018E-3</v>
      </c>
      <c r="M13" s="95">
        <f t="shared" si="0"/>
        <v>0</v>
      </c>
      <c r="S13" s="95">
        <f t="shared" si="1"/>
        <v>0</v>
      </c>
    </row>
    <row r="14" spans="1:32" x14ac:dyDescent="0.25">
      <c r="A14" s="79">
        <v>3</v>
      </c>
      <c r="B14" s="79">
        <f>'data in order'!W42</f>
        <v>1.2999999999999901E-2</v>
      </c>
      <c r="C14" s="66">
        <f>'data in order'!X42</f>
        <v>1.29999999999999E-3</v>
      </c>
      <c r="D14" s="79">
        <v>10</v>
      </c>
      <c r="E14" s="79">
        <f>B14-('Y ANOVA'!I$69*'Y t tests'!D14+'Y ANOVA'!I$68)</f>
        <v>-4.4710225303293258E-2</v>
      </c>
      <c r="F14" s="83">
        <f>C14-('Y ANOVA'!S$69*'Y t tests'!D14+'Y ANOVA'!S$68)</f>
        <v>-2.4657346427883696E-3</v>
      </c>
      <c r="M14" s="95">
        <f t="shared" si="0"/>
        <v>0</v>
      </c>
      <c r="S14" s="95">
        <f t="shared" si="1"/>
        <v>0</v>
      </c>
    </row>
    <row r="15" spans="1:32" x14ac:dyDescent="0.25">
      <c r="A15" s="79">
        <v>3</v>
      </c>
      <c r="B15" s="79">
        <f>'data in order'!AC42</f>
        <v>9.6999999999999531E-2</v>
      </c>
      <c r="C15" s="66">
        <f>'data in order'!AD42</f>
        <v>9.6999999999999535E-3</v>
      </c>
      <c r="D15" s="79">
        <v>10</v>
      </c>
      <c r="E15" s="79">
        <f>B15-('Y ANOVA'!I$69*'Y t tests'!D15+'Y ANOVA'!I$68)</f>
        <v>3.9289774696706373E-2</v>
      </c>
      <c r="F15" s="83">
        <f>C15-('Y ANOVA'!S$69*'Y t tests'!D15+'Y ANOVA'!S$68)</f>
        <v>5.9342653572115938E-3</v>
      </c>
      <c r="M15" s="95">
        <f t="shared" si="0"/>
        <v>0</v>
      </c>
      <c r="S15" s="95">
        <f t="shared" si="1"/>
        <v>0</v>
      </c>
    </row>
    <row r="16" spans="1:32" x14ac:dyDescent="0.25">
      <c r="A16" s="79">
        <v>3</v>
      </c>
      <c r="B16" s="79">
        <f>'data in order'!AI42</f>
        <v>5.1000000000000156E-2</v>
      </c>
      <c r="C16" s="66">
        <f>'data in order'!AJ42</f>
        <v>5.100000000000016E-3</v>
      </c>
      <c r="D16" s="79">
        <v>10</v>
      </c>
      <c r="E16" s="79">
        <f>B16-('Y ANOVA'!I$69*'Y t tests'!D16+'Y ANOVA'!I$68)</f>
        <v>-6.710225303293002E-3</v>
      </c>
      <c r="F16" s="83">
        <f>C16-('Y ANOVA'!S$69*'Y t tests'!D16+'Y ANOVA'!S$68)</f>
        <v>1.3342653572116564E-3</v>
      </c>
      <c r="M16" s="95">
        <f t="shared" si="0"/>
        <v>0</v>
      </c>
      <c r="S16" s="95">
        <f t="shared" si="1"/>
        <v>0</v>
      </c>
    </row>
    <row r="17" spans="1:19" x14ac:dyDescent="0.25">
      <c r="A17" s="79">
        <v>4</v>
      </c>
      <c r="B17" s="79">
        <f>'data in order'!K59</f>
        <v>-5.0000000000007816E-3</v>
      </c>
      <c r="C17" s="66">
        <f>'data in order'!L59</f>
        <v>-5.0000000000007818E-4</v>
      </c>
      <c r="D17" s="79">
        <v>10</v>
      </c>
      <c r="E17" s="79">
        <f>B17-('Y ANOVA'!I$94*'Y t tests'!D17+'Y ANOVA'!I$93)</f>
        <v>-5.7201646447140819E-2</v>
      </c>
      <c r="F17" s="83">
        <f>C17-('Y ANOVA'!S$94*'Y t tests'!D17+'Y ANOVA'!S$93)</f>
        <v>-3.902687752744145E-3</v>
      </c>
      <c r="M17" s="95">
        <f t="shared" si="0"/>
        <v>0</v>
      </c>
      <c r="S17" s="95">
        <f t="shared" si="1"/>
        <v>0</v>
      </c>
    </row>
    <row r="18" spans="1:19" x14ac:dyDescent="0.25">
      <c r="A18" s="79">
        <v>4</v>
      </c>
      <c r="B18" s="79">
        <f>'data in order'!Q59</f>
        <v>5.7000000000000384E-2</v>
      </c>
      <c r="C18" s="66">
        <f>'data in order'!R59</f>
        <v>5.7000000000000384E-3</v>
      </c>
      <c r="D18" s="79">
        <v>10</v>
      </c>
      <c r="E18" s="79">
        <f>B18-('Y ANOVA'!I$94*'Y t tests'!D18+'Y ANOVA'!I$93)</f>
        <v>4.798353552860346E-3</v>
      </c>
      <c r="F18" s="83">
        <f>C18-('Y ANOVA'!S$94*'Y t tests'!D18+'Y ANOVA'!S$93)</f>
        <v>2.2973122472559715E-3</v>
      </c>
      <c r="M18" s="95">
        <f t="shared" si="0"/>
        <v>0</v>
      </c>
      <c r="S18" s="95">
        <f t="shared" si="1"/>
        <v>0</v>
      </c>
    </row>
    <row r="19" spans="1:19" x14ac:dyDescent="0.25">
      <c r="A19" s="79">
        <v>4</v>
      </c>
      <c r="B19" s="79">
        <f>'data in order'!W59</f>
        <v>6.1999999999999389E-2</v>
      </c>
      <c r="C19" s="66">
        <f>'data in order'!X59</f>
        <v>6.1999999999999391E-3</v>
      </c>
      <c r="D19" s="79">
        <v>10</v>
      </c>
      <c r="E19" s="79">
        <f>B19-('Y ANOVA'!I$94*'Y t tests'!D19+'Y ANOVA'!I$93)</f>
        <v>9.7983535528593513E-3</v>
      </c>
      <c r="F19" s="83">
        <f>C19-('Y ANOVA'!S$94*'Y t tests'!D19+'Y ANOVA'!S$93)</f>
        <v>2.7973122472558722E-3</v>
      </c>
      <c r="M19" s="95">
        <f t="shared" si="0"/>
        <v>0</v>
      </c>
      <c r="S19" s="95">
        <f t="shared" si="1"/>
        <v>0</v>
      </c>
    </row>
    <row r="20" spans="1:19" x14ac:dyDescent="0.25">
      <c r="A20" s="79">
        <v>4</v>
      </c>
      <c r="B20" s="79">
        <f>'data in order'!AC59</f>
        <v>3.5000000000000142E-2</v>
      </c>
      <c r="C20" s="66">
        <f>'data in order'!AD59</f>
        <v>3.5000000000000144E-3</v>
      </c>
      <c r="D20" s="79">
        <v>10</v>
      </c>
      <c r="E20" s="79">
        <f>B20-('Y ANOVA'!I$94*'Y t tests'!D20+'Y ANOVA'!I$93)</f>
        <v>-1.7201646447139896E-2</v>
      </c>
      <c r="F20" s="83">
        <f>C20-('Y ANOVA'!S$94*'Y t tests'!D20+'Y ANOVA'!S$93)</f>
        <v>9.7312247255947493E-5</v>
      </c>
      <c r="M20" s="95">
        <f t="shared" si="0"/>
        <v>0</v>
      </c>
      <c r="S20" s="95">
        <f t="shared" si="1"/>
        <v>0</v>
      </c>
    </row>
    <row r="21" spans="1:19" x14ac:dyDescent="0.25">
      <c r="A21" s="79">
        <v>4</v>
      </c>
      <c r="B21" s="79">
        <f>'data in order'!AI59</f>
        <v>5.1000000000000156E-2</v>
      </c>
      <c r="C21" s="66">
        <f>'data in order'!AJ59</f>
        <v>5.100000000000016E-3</v>
      </c>
      <c r="D21" s="79">
        <v>10</v>
      </c>
      <c r="E21" s="79">
        <f>B21-('Y ANOVA'!I$94*'Y t tests'!D21+'Y ANOVA'!I$93)</f>
        <v>-1.2016464471398813E-3</v>
      </c>
      <c r="F21" s="83">
        <f>C21-('Y ANOVA'!S$94*'Y t tests'!D21+'Y ANOVA'!S$93)</f>
        <v>1.6973122472559491E-3</v>
      </c>
      <c r="M21" s="95">
        <f t="shared" si="0"/>
        <v>0</v>
      </c>
      <c r="S21" s="95">
        <f t="shared" si="1"/>
        <v>0</v>
      </c>
    </row>
    <row r="22" spans="1:19" x14ac:dyDescent="0.25">
      <c r="A22" s="79">
        <v>5</v>
      </c>
      <c r="B22" s="79">
        <f>'data in order'!K76</f>
        <v>6.0999999999999943E-2</v>
      </c>
      <c r="C22" s="66">
        <f>'data in order'!L76</f>
        <v>6.0999999999999943E-3</v>
      </c>
      <c r="D22" s="79">
        <v>10</v>
      </c>
      <c r="E22" s="79">
        <f>B22-('Y ANOVA'!I$119*'Y t tests'!D22+'Y ANOVA'!I$118)</f>
        <v>1.2704055459272549E-2</v>
      </c>
      <c r="F22" s="83">
        <f>C22-('Y ANOVA'!S$119*'Y t tests'!D22+'Y ANOVA'!S$118)</f>
        <v>2.7709820912767231E-3</v>
      </c>
      <c r="M22" s="95">
        <f t="shared" si="0"/>
        <v>0</v>
      </c>
      <c r="S22" s="95">
        <f t="shared" si="1"/>
        <v>0</v>
      </c>
    </row>
    <row r="23" spans="1:19" x14ac:dyDescent="0.25">
      <c r="A23" s="79">
        <v>5</v>
      </c>
      <c r="B23" s="79">
        <f>'data in order'!Q76</f>
        <v>5.7000000000000384E-2</v>
      </c>
      <c r="C23" s="66">
        <f>'data in order'!R76</f>
        <v>5.7000000000000384E-3</v>
      </c>
      <c r="D23" s="79">
        <v>10</v>
      </c>
      <c r="E23" s="79">
        <f>B23-('Y ANOVA'!I$119*'Y t tests'!D23+'Y ANOVA'!I$118)</f>
        <v>8.7040554592729899E-3</v>
      </c>
      <c r="F23" s="83">
        <f>C23-('Y ANOVA'!S$119*'Y t tests'!D23+'Y ANOVA'!S$118)</f>
        <v>2.3709820912767672E-3</v>
      </c>
      <c r="M23" s="95">
        <f t="shared" si="0"/>
        <v>0</v>
      </c>
      <c r="S23" s="95">
        <f t="shared" si="1"/>
        <v>0</v>
      </c>
    </row>
    <row r="24" spans="1:19" x14ac:dyDescent="0.25">
      <c r="A24" s="79">
        <v>5</v>
      </c>
      <c r="B24" s="79">
        <f>'data in order'!W76</f>
        <v>7.4999999999999289E-2</v>
      </c>
      <c r="C24" s="66">
        <f>'data in order'!X76</f>
        <v>7.4999999999999286E-3</v>
      </c>
      <c r="D24" s="79">
        <v>10</v>
      </c>
      <c r="E24" s="79">
        <f>B24-('Y ANOVA'!I$119*'Y t tests'!D24+'Y ANOVA'!I$118)</f>
        <v>2.6704055459271896E-2</v>
      </c>
      <c r="F24" s="83">
        <f>C24-('Y ANOVA'!S$119*'Y t tests'!D24+'Y ANOVA'!S$118)</f>
        <v>4.1709820912766574E-3</v>
      </c>
      <c r="M24" s="95">
        <f t="shared" si="0"/>
        <v>0</v>
      </c>
      <c r="S24" s="95">
        <f t="shared" si="1"/>
        <v>0</v>
      </c>
    </row>
    <row r="25" spans="1:19" x14ac:dyDescent="0.25">
      <c r="A25" s="79">
        <v>5</v>
      </c>
      <c r="B25" s="79">
        <f>'data in order'!AC76</f>
        <v>5.7000000000000384E-2</v>
      </c>
      <c r="C25" s="66">
        <f>'data in order'!AD76</f>
        <v>5.7000000000000384E-3</v>
      </c>
      <c r="D25" s="79">
        <v>10</v>
      </c>
      <c r="E25" s="79">
        <f>B25-('Y ANOVA'!I$119*'Y t tests'!D25+'Y ANOVA'!I$118)</f>
        <v>8.7040554592729899E-3</v>
      </c>
      <c r="F25" s="83">
        <f>C25-('Y ANOVA'!S$119*'Y t tests'!D25+'Y ANOVA'!S$118)</f>
        <v>2.3709820912767672E-3</v>
      </c>
      <c r="M25" s="95">
        <f t="shared" si="0"/>
        <v>0</v>
      </c>
      <c r="S25" s="95">
        <f t="shared" si="1"/>
        <v>0</v>
      </c>
    </row>
    <row r="26" spans="1:19" x14ac:dyDescent="0.25">
      <c r="A26" s="79">
        <v>5</v>
      </c>
      <c r="B26" s="79">
        <f>'data in order'!AI76</f>
        <v>3.1000000000000583E-2</v>
      </c>
      <c r="C26" s="66">
        <f>'data in order'!AJ76</f>
        <v>3.1000000000000584E-3</v>
      </c>
      <c r="D26" s="79">
        <v>10</v>
      </c>
      <c r="E26" s="79">
        <f>B26-('Y ANOVA'!I$119*'Y t tests'!D26+'Y ANOVA'!I$118)</f>
        <v>-1.7295944540726811E-2</v>
      </c>
      <c r="F26" s="83">
        <f>C26-('Y ANOVA'!S$119*'Y t tests'!D26+'Y ANOVA'!S$118)</f>
        <v>-2.2901790872321276E-4</v>
      </c>
      <c r="M26" s="95">
        <f t="shared" si="0"/>
        <v>0</v>
      </c>
      <c r="S26" s="95">
        <f t="shared" si="1"/>
        <v>0</v>
      </c>
    </row>
    <row r="27" spans="1:19" x14ac:dyDescent="0.25">
      <c r="A27" s="79">
        <v>6</v>
      </c>
      <c r="B27" s="79">
        <f>'data in order'!K93</f>
        <v>-6.9000000000000838E-2</v>
      </c>
      <c r="C27" s="66">
        <f>'data in order'!L93</f>
        <v>-6.900000000000084E-3</v>
      </c>
      <c r="D27" s="79">
        <v>10</v>
      </c>
      <c r="E27" s="79">
        <f>B27-('Y ANOVA'!I$144*'Y t tests'!D27+'Y ANOVA'!I$143)</f>
        <v>-0.11305031773541337</v>
      </c>
      <c r="F27" s="83">
        <f>C27-('Y ANOVA'!S$144*'Y t tests'!D27+'Y ANOVA'!S$143)</f>
        <v>-9.9149951858271516E-3</v>
      </c>
      <c r="M27" s="95">
        <f t="shared" si="0"/>
        <v>0</v>
      </c>
      <c r="S27" s="95">
        <f t="shared" si="1"/>
        <v>0</v>
      </c>
    </row>
    <row r="28" spans="1:19" x14ac:dyDescent="0.25">
      <c r="A28" s="79">
        <v>6</v>
      </c>
      <c r="B28" s="79">
        <f>'data in order'!Q93</f>
        <v>5.4999999999999716E-2</v>
      </c>
      <c r="C28" s="66">
        <f>'data in order'!R93</f>
        <v>5.4999999999999719E-3</v>
      </c>
      <c r="D28" s="79">
        <v>10</v>
      </c>
      <c r="E28" s="79">
        <f>B28-('Y ANOVA'!I$144*'Y t tests'!D28+'Y ANOVA'!I$143)</f>
        <v>1.0949682264587188E-2</v>
      </c>
      <c r="F28" s="83">
        <f>C28-('Y ANOVA'!S$144*'Y t tests'!D28+'Y ANOVA'!S$143)</f>
        <v>2.4850048141729043E-3</v>
      </c>
      <c r="M28" s="95">
        <f t="shared" si="0"/>
        <v>0</v>
      </c>
      <c r="S28" s="95">
        <f t="shared" si="1"/>
        <v>0</v>
      </c>
    </row>
    <row r="29" spans="1:19" x14ac:dyDescent="0.25">
      <c r="A29" s="79">
        <v>6</v>
      </c>
      <c r="B29" s="79">
        <f>'data in order'!W93</f>
        <v>5.7000000000000384E-2</v>
      </c>
      <c r="C29" s="66">
        <f>'data in order'!X93</f>
        <v>5.7000000000000384E-3</v>
      </c>
      <c r="D29" s="79">
        <v>10</v>
      </c>
      <c r="E29" s="79">
        <f>B29-('Y ANOVA'!I$144*'Y t tests'!D29+'Y ANOVA'!I$143)</f>
        <v>1.2949682264587856E-2</v>
      </c>
      <c r="F29" s="83">
        <f>C29-('Y ANOVA'!S$144*'Y t tests'!D29+'Y ANOVA'!S$143)</f>
        <v>2.6850048141729707E-3</v>
      </c>
      <c r="M29" s="95">
        <f t="shared" si="0"/>
        <v>0</v>
      </c>
      <c r="S29" s="95">
        <f t="shared" si="1"/>
        <v>0</v>
      </c>
    </row>
    <row r="30" spans="1:19" x14ac:dyDescent="0.25">
      <c r="A30" s="79">
        <v>6</v>
      </c>
      <c r="B30" s="79">
        <f>'data in order'!AC93</f>
        <v>1.8000000000000682E-2</v>
      </c>
      <c r="C30" s="66">
        <f>'data in order'!AD93</f>
        <v>1.8000000000000683E-3</v>
      </c>
      <c r="D30" s="79">
        <v>10</v>
      </c>
      <c r="E30" s="79">
        <f>B30-('Y ANOVA'!I$144*'Y t tests'!D30+'Y ANOVA'!I$143)</f>
        <v>-2.6050317735411846E-2</v>
      </c>
      <c r="F30" s="83">
        <f>C30-('Y ANOVA'!S$144*'Y t tests'!D30+'Y ANOVA'!S$143)</f>
        <v>-1.2149951858269994E-3</v>
      </c>
      <c r="M30" s="95">
        <f t="shared" si="0"/>
        <v>0</v>
      </c>
      <c r="S30" s="95">
        <f t="shared" si="1"/>
        <v>0</v>
      </c>
    </row>
    <row r="31" spans="1:19" x14ac:dyDescent="0.25">
      <c r="A31" s="79">
        <v>6</v>
      </c>
      <c r="B31" s="79">
        <f>'data in order'!AI93</f>
        <v>7.0000000000000284E-2</v>
      </c>
      <c r="C31" s="66">
        <f>'data in order'!AJ93</f>
        <v>7.0000000000000288E-3</v>
      </c>
      <c r="D31" s="79">
        <v>10</v>
      </c>
      <c r="E31" s="79">
        <f>B31-('Y ANOVA'!I$144*'Y t tests'!D31+'Y ANOVA'!I$143)</f>
        <v>2.5949682264587756E-2</v>
      </c>
      <c r="F31" s="83">
        <f>C31-('Y ANOVA'!S$144*'Y t tests'!D31+'Y ANOVA'!S$143)</f>
        <v>3.9850048141729611E-3</v>
      </c>
      <c r="M31" s="95">
        <f t="shared" si="0"/>
        <v>0</v>
      </c>
      <c r="S31" s="95">
        <f t="shared" si="1"/>
        <v>0</v>
      </c>
    </row>
    <row r="32" spans="1:19" x14ac:dyDescent="0.25">
      <c r="A32" s="79">
        <v>7</v>
      </c>
      <c r="B32" s="79">
        <f>'data in order'!K110</f>
        <v>-6.0000000000002274E-3</v>
      </c>
      <c r="C32" s="66">
        <f>'data in order'!L110</f>
        <v>-6.0000000000002272E-4</v>
      </c>
      <c r="D32" s="79">
        <v>10</v>
      </c>
      <c r="E32" s="79">
        <f>B32-('Y ANOVA'!I$169*'Y t tests'!D32+'Y ANOVA'!I$168)</f>
        <v>-5.0973458776924579E-2</v>
      </c>
      <c r="F32" s="83">
        <f>C32-('Y ANOVA'!S$169*'Y t tests'!D32+'Y ANOVA'!S$168)</f>
        <v>-3.6905463398531077E-3</v>
      </c>
      <c r="M32" s="95">
        <f t="shared" si="0"/>
        <v>0</v>
      </c>
      <c r="S32" s="95">
        <f t="shared" si="1"/>
        <v>0</v>
      </c>
    </row>
    <row r="33" spans="1:32" x14ac:dyDescent="0.25">
      <c r="A33" s="79">
        <v>7</v>
      </c>
      <c r="B33" s="79">
        <f>'data in order'!Q110</f>
        <v>7.1999999999999176E-2</v>
      </c>
      <c r="C33" s="66">
        <f>'data in order'!R110</f>
        <v>7.1999999999999174E-3</v>
      </c>
      <c r="D33" s="79">
        <v>10</v>
      </c>
      <c r="E33" s="79">
        <f>B33-('Y ANOVA'!I$169*'Y t tests'!D33+'Y ANOVA'!I$168)</f>
        <v>2.7026541223074824E-2</v>
      </c>
      <c r="F33" s="83">
        <f>C33-('Y ANOVA'!S$169*'Y t tests'!D33+'Y ANOVA'!S$168)</f>
        <v>4.1094536601468321E-3</v>
      </c>
      <c r="M33" s="95">
        <f t="shared" si="0"/>
        <v>0</v>
      </c>
      <c r="S33" s="95">
        <f t="shared" si="1"/>
        <v>0</v>
      </c>
    </row>
    <row r="34" spans="1:32" x14ac:dyDescent="0.25">
      <c r="A34" s="79">
        <v>7</v>
      </c>
      <c r="B34" s="79">
        <f>'data in order'!W110</f>
        <v>9.2000000000000526E-2</v>
      </c>
      <c r="C34" s="66">
        <f>'data in order'!X110</f>
        <v>9.2000000000000519E-3</v>
      </c>
      <c r="D34" s="79">
        <v>10</v>
      </c>
      <c r="E34" s="79">
        <f>B34-('Y ANOVA'!I$169*'Y t tests'!D34+'Y ANOVA'!I$168)</f>
        <v>4.7026541223076174E-2</v>
      </c>
      <c r="F34" s="83">
        <f>C34-('Y ANOVA'!S$169*'Y t tests'!D34+'Y ANOVA'!S$168)</f>
        <v>6.1094536601469674E-3</v>
      </c>
      <c r="M34" s="95">
        <f t="shared" si="0"/>
        <v>0</v>
      </c>
      <c r="S34" s="95">
        <f t="shared" si="1"/>
        <v>0</v>
      </c>
    </row>
    <row r="35" spans="1:32" x14ac:dyDescent="0.25">
      <c r="A35" s="79">
        <v>7</v>
      </c>
      <c r="B35" s="79">
        <f>'data in order'!AC110</f>
        <v>6.7999999999999616E-2</v>
      </c>
      <c r="C35" s="66">
        <f>'data in order'!AD110</f>
        <v>6.7999999999999615E-3</v>
      </c>
      <c r="D35" s="79">
        <v>10</v>
      </c>
      <c r="E35" s="79">
        <f>B35-('Y ANOVA'!I$169*'Y t tests'!D35+'Y ANOVA'!I$168)</f>
        <v>2.3026541223075264E-2</v>
      </c>
      <c r="F35" s="83">
        <f>C35-('Y ANOVA'!S$169*'Y t tests'!D35+'Y ANOVA'!S$168)</f>
        <v>3.7094536601468765E-3</v>
      </c>
      <c r="M35" s="95">
        <f t="shared" si="0"/>
        <v>0</v>
      </c>
      <c r="S35" s="95">
        <f t="shared" si="1"/>
        <v>0</v>
      </c>
    </row>
    <row r="36" spans="1:32" x14ac:dyDescent="0.25">
      <c r="A36" s="79">
        <v>7</v>
      </c>
      <c r="B36" s="79">
        <f>'data in order'!AI110</f>
        <v>8.799999999999919E-2</v>
      </c>
      <c r="C36" s="66">
        <f>'data in order'!AJ110</f>
        <v>8.799999999999919E-3</v>
      </c>
      <c r="D36" s="79">
        <v>10</v>
      </c>
      <c r="E36" s="79">
        <f>B36-('Y ANOVA'!I$169*'Y t tests'!D36+'Y ANOVA'!I$168)</f>
        <v>4.3026541223074838E-2</v>
      </c>
      <c r="F36" s="83">
        <f>C36-('Y ANOVA'!S$169*'Y t tests'!D36+'Y ANOVA'!S$168)</f>
        <v>5.7094536601468345E-3</v>
      </c>
      <c r="M36" s="95">
        <f t="shared" si="0"/>
        <v>0</v>
      </c>
      <c r="S36" s="95">
        <f t="shared" si="1"/>
        <v>0</v>
      </c>
    </row>
    <row r="37" spans="1:32" x14ac:dyDescent="0.25">
      <c r="A37" s="79">
        <v>8</v>
      </c>
      <c r="B37" s="79">
        <f>'data in order'!K127</f>
        <v>6.9000000000000838E-2</v>
      </c>
      <c r="C37" s="66">
        <f>'data in order'!L127</f>
        <v>6.900000000000084E-3</v>
      </c>
      <c r="D37" s="79">
        <v>10</v>
      </c>
      <c r="E37" s="79">
        <f>B37-('Y ANOVA'!I$194*'Y t tests'!D37+'Y ANOVA'!I$193)</f>
        <v>2.4437175043328575E-2</v>
      </c>
      <c r="F37" s="83">
        <f>C37-('Y ANOVA'!S$194*'Y t tests'!D37+'Y ANOVA'!S$193)</f>
        <v>3.7695891103409302E-3</v>
      </c>
      <c r="M37" s="95">
        <f t="shared" si="0"/>
        <v>0</v>
      </c>
      <c r="S37" s="95">
        <f t="shared" si="1"/>
        <v>0</v>
      </c>
    </row>
    <row r="38" spans="1:32" x14ac:dyDescent="0.25">
      <c r="A38" s="79">
        <v>8</v>
      </c>
      <c r="B38" s="79">
        <f>'data in order'!Q127</f>
        <v>9.2000000000000526E-2</v>
      </c>
      <c r="C38" s="66">
        <f>'data in order'!R127</f>
        <v>9.2000000000000519E-3</v>
      </c>
      <c r="D38" s="79">
        <v>10</v>
      </c>
      <c r="E38" s="79">
        <f>B38-('Y ANOVA'!I$194*'Y t tests'!D38+'Y ANOVA'!I$193)</f>
        <v>4.7437175043328263E-2</v>
      </c>
      <c r="F38" s="83">
        <f>C38-('Y ANOVA'!S$194*'Y t tests'!D38+'Y ANOVA'!S$193)</f>
        <v>6.0695891103408981E-3</v>
      </c>
      <c r="M38" s="95"/>
      <c r="S38" s="95"/>
    </row>
    <row r="39" spans="1:32" x14ac:dyDescent="0.25">
      <c r="A39" s="79">
        <v>8</v>
      </c>
      <c r="B39" s="79">
        <f>'data in order'!W127</f>
        <v>6.4999999999999503E-2</v>
      </c>
      <c r="C39" s="66">
        <f>'data in order'!X127</f>
        <v>6.4999999999999503E-3</v>
      </c>
      <c r="D39" s="79">
        <v>10</v>
      </c>
      <c r="E39" s="79">
        <f>B39-('Y ANOVA'!I$194*'Y t tests'!D39+'Y ANOVA'!I$193)</f>
        <v>2.0437175043327239E-2</v>
      </c>
      <c r="F39" s="83">
        <f>C39-('Y ANOVA'!S$194*'Y t tests'!D39+'Y ANOVA'!S$193)</f>
        <v>3.3695891103407965E-3</v>
      </c>
      <c r="M39" s="95"/>
      <c r="S39" s="95"/>
    </row>
    <row r="40" spans="1:32" x14ac:dyDescent="0.25">
      <c r="A40" s="79">
        <v>8</v>
      </c>
      <c r="B40" s="79">
        <f>'data in order'!AC127</f>
        <v>-9.9999999999944578E-4</v>
      </c>
      <c r="C40" s="66">
        <f>'data in order'!AD127</f>
        <v>-9.9999999999944575E-5</v>
      </c>
      <c r="D40" s="79">
        <v>10</v>
      </c>
      <c r="E40" s="79">
        <f>B40-('Y ANOVA'!I$194*'Y t tests'!D40+'Y ANOVA'!I$193)</f>
        <v>-4.5562824956671709E-2</v>
      </c>
      <c r="F40" s="83">
        <f>C40-('Y ANOVA'!S$194*'Y t tests'!D40+'Y ANOVA'!S$193)</f>
        <v>-3.2304108896590985E-3</v>
      </c>
      <c r="M40" s="95"/>
      <c r="S40" s="95"/>
    </row>
    <row r="41" spans="1:32" x14ac:dyDescent="0.25">
      <c r="A41" s="79">
        <v>8</v>
      </c>
      <c r="B41" s="79">
        <f>'data in order'!AI127</f>
        <v>7.7999999999999403E-2</v>
      </c>
      <c r="C41" s="66">
        <f>'data in order'!AJ127</f>
        <v>7.7999999999999407E-3</v>
      </c>
      <c r="D41" s="79">
        <v>10</v>
      </c>
      <c r="E41" s="79">
        <f>B41-('Y ANOVA'!I$194*'Y t tests'!D41+'Y ANOVA'!I$193)</f>
        <v>3.343717504332714E-2</v>
      </c>
      <c r="F41" s="83">
        <f>C41-('Y ANOVA'!S$194*'Y t tests'!D41+'Y ANOVA'!S$193)</f>
        <v>4.6695891103407869E-3</v>
      </c>
      <c r="M41" s="95"/>
      <c r="S41" s="95"/>
    </row>
    <row r="42" spans="1:32" ht="15.6" x14ac:dyDescent="0.3">
      <c r="A42" s="79">
        <v>1</v>
      </c>
      <c r="B42" s="79">
        <f>'data in order'!K9</f>
        <v>1.4000000000002899E-2</v>
      </c>
      <c r="C42" s="66">
        <f>'data in order'!L9</f>
        <v>2.8000000000005798E-4</v>
      </c>
      <c r="D42" s="79">
        <v>50</v>
      </c>
      <c r="E42" s="79">
        <f>B42-('Y ANOVA'!I$18*'Y t tests'!D42+'Y ANOVA'!I$17)</f>
        <v>8.0350086655139527E-3</v>
      </c>
      <c r="F42" s="83">
        <f>C42-('Y ANOVA'!S$18*'Y t tests'!D42+'Y ANOVA'!S$17)</f>
        <v>-2.1485684575389377E-3</v>
      </c>
      <c r="H42" s="92" t="s">
        <v>201</v>
      </c>
      <c r="I42" s="93"/>
      <c r="J42" s="93"/>
      <c r="K42" s="93"/>
      <c r="L42" s="94"/>
      <c r="M42" s="95"/>
      <c r="N42" s="92" t="s">
        <v>202</v>
      </c>
      <c r="O42" s="93"/>
      <c r="P42" s="93"/>
      <c r="Q42" s="93"/>
      <c r="R42" s="94"/>
      <c r="S42" s="95"/>
      <c r="V42" s="92" t="s">
        <v>209</v>
      </c>
      <c r="W42" s="93"/>
      <c r="X42" s="93"/>
      <c r="Y42" s="93"/>
      <c r="Z42" s="94"/>
      <c r="AB42" s="92" t="s">
        <v>210</v>
      </c>
      <c r="AC42" s="93"/>
      <c r="AD42" s="93"/>
      <c r="AE42" s="93"/>
      <c r="AF42" s="94"/>
    </row>
    <row r="43" spans="1:32" x14ac:dyDescent="0.25">
      <c r="A43" s="79">
        <v>1</v>
      </c>
      <c r="B43" s="79">
        <f>'data in order'!Q9</f>
        <v>-9.9999999999766942E-4</v>
      </c>
      <c r="C43" s="66">
        <f>'data in order'!R9</f>
        <v>-1.9999999999953388E-5</v>
      </c>
      <c r="D43" s="79">
        <v>50</v>
      </c>
      <c r="E43" s="79">
        <f>B43-('Y ANOVA'!I$18*'Y t tests'!D43+'Y ANOVA'!I$17)</f>
        <v>-6.9649913344866157E-3</v>
      </c>
      <c r="F43" s="83">
        <f>C43-('Y ANOVA'!S$18*'Y t tests'!D43+'Y ANOVA'!S$17)</f>
        <v>-2.4485684575389489E-3</v>
      </c>
      <c r="H43" s="80"/>
      <c r="I43" s="80"/>
      <c r="J43" s="80"/>
      <c r="K43" s="82" t="s">
        <v>196</v>
      </c>
      <c r="L43" s="82"/>
      <c r="M43" s="95"/>
      <c r="N43" s="80"/>
      <c r="O43" s="80"/>
      <c r="P43" s="80"/>
      <c r="Q43" s="82" t="s">
        <v>196</v>
      </c>
      <c r="R43" s="82"/>
      <c r="S43" s="95"/>
      <c r="V43" s="80"/>
      <c r="W43" s="80"/>
      <c r="X43" s="80"/>
      <c r="Y43" s="82" t="s">
        <v>196</v>
      </c>
      <c r="Z43" s="82"/>
      <c r="AB43" s="80"/>
      <c r="AC43" s="80"/>
      <c r="AD43" s="80"/>
      <c r="AE43" s="82" t="s">
        <v>196</v>
      </c>
      <c r="AF43" s="82"/>
    </row>
    <row r="44" spans="1:32" x14ac:dyDescent="0.25">
      <c r="A44" s="79">
        <v>1</v>
      </c>
      <c r="B44" s="79">
        <f>'data in order'!W9</f>
        <v>-2.1000000000000796E-2</v>
      </c>
      <c r="C44" s="66">
        <f>'data in order'!X9</f>
        <v>-4.200000000000159E-4</v>
      </c>
      <c r="D44" s="79">
        <v>50</v>
      </c>
      <c r="E44" s="79">
        <f>B44-('Y ANOVA'!I$18*'Y t tests'!D44+'Y ANOVA'!I$17)</f>
        <v>-2.6964991334489742E-2</v>
      </c>
      <c r="F44" s="83">
        <f>C44-('Y ANOVA'!S$18*'Y t tests'!D44+'Y ANOVA'!S$17)</f>
        <v>-2.8485684575390116E-3</v>
      </c>
      <c r="H44" s="80" t="s">
        <v>173</v>
      </c>
      <c r="I44" s="80" t="s">
        <v>169</v>
      </c>
      <c r="J44" s="80" t="s">
        <v>170</v>
      </c>
      <c r="K44" s="80" t="s">
        <v>171</v>
      </c>
      <c r="L44" s="80" t="s">
        <v>172</v>
      </c>
      <c r="M44" s="95"/>
      <c r="N44" s="80" t="s">
        <v>173</v>
      </c>
      <c r="O44" s="80" t="s">
        <v>169</v>
      </c>
      <c r="P44" s="80" t="s">
        <v>170</v>
      </c>
      <c r="Q44" s="80" t="s">
        <v>171</v>
      </c>
      <c r="R44" s="80" t="s">
        <v>172</v>
      </c>
      <c r="S44" s="95"/>
      <c r="V44" s="80" t="s">
        <v>173</v>
      </c>
      <c r="W44" s="80" t="s">
        <v>169</v>
      </c>
      <c r="X44" s="80" t="s">
        <v>170</v>
      </c>
      <c r="Y44" s="80" t="s">
        <v>171</v>
      </c>
      <c r="Z44" s="80" t="s">
        <v>172</v>
      </c>
      <c r="AB44" s="80" t="s">
        <v>173</v>
      </c>
      <c r="AC44" s="80" t="s">
        <v>169</v>
      </c>
      <c r="AD44" s="80" t="s">
        <v>170</v>
      </c>
      <c r="AE44" s="80" t="s">
        <v>171</v>
      </c>
      <c r="AF44" s="80" t="s">
        <v>172</v>
      </c>
    </row>
    <row r="45" spans="1:32" x14ac:dyDescent="0.25">
      <c r="A45" s="79">
        <v>1</v>
      </c>
      <c r="B45" s="79">
        <f>'data in order'!AC9</f>
        <v>5.000000000002558E-3</v>
      </c>
      <c r="C45" s="66">
        <f>'data in order'!AD9</f>
        <v>1.0000000000005117E-4</v>
      </c>
      <c r="D45" s="79">
        <v>50</v>
      </c>
      <c r="E45" s="79">
        <f>B45-('Y ANOVA'!I$18*'Y t tests'!D45+'Y ANOVA'!I$17)</f>
        <v>-9.6499133448638835E-4</v>
      </c>
      <c r="F45" s="83">
        <f>C45-('Y ANOVA'!S$18*'Y t tests'!D45+'Y ANOVA'!S$17)</f>
        <v>-2.3285684575389447E-3</v>
      </c>
      <c r="H45" s="80">
        <v>1</v>
      </c>
      <c r="I45" s="81">
        <f>AVERAGE($B42:$B46)</f>
        <v>2.400000000001512E-3</v>
      </c>
      <c r="J45" s="81">
        <f>STDEV($B42:$B46)</f>
        <v>1.465605676845E-2</v>
      </c>
      <c r="K45" s="81">
        <f>I45+_xlfn.T.INV(0.025,4)*J45</f>
        <v>-3.8291737076262482E-2</v>
      </c>
      <c r="L45" s="81">
        <f>I45+_xlfn.T.INV(0.975,4)*J45</f>
        <v>4.3091737076265499E-2</v>
      </c>
      <c r="M45" s="95">
        <f t="shared" si="0"/>
        <v>8.1383474152527974E-2</v>
      </c>
      <c r="N45" s="80">
        <v>1</v>
      </c>
      <c r="O45" s="81">
        <f>AVERAGE($E42:$E46)</f>
        <v>-3.5649913344874343E-3</v>
      </c>
      <c r="P45" s="81">
        <f>STDEV($E42:$E46)</f>
        <v>1.465605676845E-2</v>
      </c>
      <c r="Q45" s="81">
        <f>O45+_xlfn.T.INV(0.025,4)*P45</f>
        <v>-4.4256728410751428E-2</v>
      </c>
      <c r="R45" s="81">
        <f>O45+_xlfn.T.INV(0.975,4)*P45</f>
        <v>3.7126745741776553E-2</v>
      </c>
      <c r="S45" s="95">
        <f t="shared" si="1"/>
        <v>8.1383474152527974E-2</v>
      </c>
      <c r="V45" s="80">
        <v>1</v>
      </c>
      <c r="W45" s="84">
        <f>AVERAGE($C42:$C46)</f>
        <v>4.8000000000030244E-5</v>
      </c>
      <c r="X45" s="84">
        <f>STDEV($C42:$C46)</f>
        <v>2.93121135369E-4</v>
      </c>
      <c r="Y45" s="84">
        <f>W45+_xlfn.T.INV(0.025,4)*X45</f>
        <v>-7.6583474152524958E-4</v>
      </c>
      <c r="Z45" s="84">
        <f>W45+_xlfn.T.INV(0.975,4)*X45</f>
        <v>8.6183474152530992E-4</v>
      </c>
      <c r="AB45" s="80">
        <v>1</v>
      </c>
      <c r="AC45" s="84">
        <f>AVERAGE($F42:$F46)</f>
        <v>-2.3805684575389655E-3</v>
      </c>
      <c r="AD45" s="84">
        <f>STDEV($F42:$F46)</f>
        <v>2.9312113536899995E-4</v>
      </c>
      <c r="AE45" s="84">
        <f>AC45+_xlfn.T.INV(0.025,4)*AD45</f>
        <v>-3.1944031990642453E-3</v>
      </c>
      <c r="AF45" s="84">
        <f>AC45+_xlfn.T.INV(0.975,4)*AD45</f>
        <v>-1.5667337160136859E-3</v>
      </c>
    </row>
    <row r="46" spans="1:32" x14ac:dyDescent="0.25">
      <c r="A46" s="79">
        <v>1</v>
      </c>
      <c r="B46" s="79">
        <f>'data in order'!AI9</f>
        <v>1.5000000000000568E-2</v>
      </c>
      <c r="C46" s="66">
        <f>'data in order'!AJ9</f>
        <v>3.0000000000001136E-4</v>
      </c>
      <c r="D46" s="79">
        <v>50</v>
      </c>
      <c r="E46" s="79">
        <f>B46-('Y ANOVA'!I$18*'Y t tests'!D46+'Y ANOVA'!I$17)</f>
        <v>9.0350086655116221E-3</v>
      </c>
      <c r="F46" s="83">
        <f>C46-('Y ANOVA'!S$18*'Y t tests'!D46+'Y ANOVA'!S$17)</f>
        <v>-2.1285684575389845E-3</v>
      </c>
      <c r="H46" s="80">
        <v>2</v>
      </c>
      <c r="I46" s="81">
        <f>AVERAGE($B42:$B51)</f>
        <v>9.9000000000003755E-3</v>
      </c>
      <c r="J46" s="81">
        <f>STDEV($B42:$B51)</f>
        <v>1.9376102119191767E-2</v>
      </c>
      <c r="K46" s="81">
        <f>I46+_xlfn.T.INV(0.025,9)*J46</f>
        <v>-3.3931788196038766E-2</v>
      </c>
      <c r="L46" s="81">
        <f>I46+_xlfn.T.INV(0.975,9)*J46</f>
        <v>5.3731788196039507E-2</v>
      </c>
      <c r="M46" s="95">
        <f t="shared" si="0"/>
        <v>8.766357639207828E-2</v>
      </c>
      <c r="N46" s="80">
        <v>2</v>
      </c>
      <c r="O46" s="81">
        <f>AVERAGE($E42:$E51)</f>
        <v>3.6005199306786558E-4</v>
      </c>
      <c r="P46" s="81">
        <f>STDEV($E42:$E51)</f>
        <v>1.8167307790620191E-2</v>
      </c>
      <c r="Q46" s="81">
        <f>O46+_xlfn.T.INV(0.025,9)*P46</f>
        <v>-4.0737253454243241E-2</v>
      </c>
      <c r="R46" s="81">
        <f>O46+_xlfn.T.INV(0.975,9)*P46</f>
        <v>4.1457357440378963E-2</v>
      </c>
      <c r="S46" s="95">
        <f t="shared" si="1"/>
        <v>8.2194610894622211E-2</v>
      </c>
      <c r="V46" s="80">
        <v>2</v>
      </c>
      <c r="W46" s="84">
        <f>AVERAGE($C42:$C51)</f>
        <v>1.9800000000000747E-4</v>
      </c>
      <c r="X46" s="84">
        <f>STDEV($C42:$C51)</f>
        <v>3.8752204238383527E-4</v>
      </c>
      <c r="Y46" s="84">
        <f>W46+_xlfn.T.INV(0.025,9)*X46</f>
        <v>-6.7863576392077529E-4</v>
      </c>
      <c r="Z46" s="84">
        <f>W46+_xlfn.T.INV(0.975,9)*X46</f>
        <v>1.0746357639207899E-3</v>
      </c>
      <c r="AB46" s="80">
        <v>2</v>
      </c>
      <c r="AC46" s="84">
        <f>AVERAGE($F42:$F51)</f>
        <v>-2.2987960716348817E-3</v>
      </c>
      <c r="AD46" s="84">
        <f>STDEV($F42:$F51)</f>
        <v>3.6414698359691467E-4</v>
      </c>
      <c r="AE46" s="84">
        <f>AC46+_xlfn.T.INV(0.025,9)*AD46</f>
        <v>-3.122553778890003E-3</v>
      </c>
      <c r="AF46" s="84">
        <f>AC46+_xlfn.T.INV(0.975,9)*AD46</f>
        <v>-1.4750383643797609E-3</v>
      </c>
    </row>
    <row r="47" spans="1:32" x14ac:dyDescent="0.25">
      <c r="A47" s="79">
        <v>2</v>
      </c>
      <c r="B47" s="79">
        <f>'data in order'!K26</f>
        <v>3.0999999999998806E-2</v>
      </c>
      <c r="C47" s="66">
        <f>'data in order'!L26</f>
        <v>6.1999999999997615E-4</v>
      </c>
      <c r="D47" s="79">
        <v>50</v>
      </c>
      <c r="E47" s="79">
        <f>B47-('Y ANOVA'!I$44*'Y t tests'!D47+'Y ANOVA'!I$43)</f>
        <v>1.7885095320622733E-2</v>
      </c>
      <c r="F47" s="83">
        <f>C47-('Y ANOVA'!S$44*'Y t tests'!D47+'Y ANOVA'!S$43)</f>
        <v>-1.9450236857308056E-3</v>
      </c>
      <c r="H47" s="80">
        <v>3</v>
      </c>
      <c r="I47" s="81">
        <f>AVERAGE($B42:$B56)</f>
        <v>1.2466666666666982E-2</v>
      </c>
      <c r="J47" s="81">
        <f>STDEV($B42:$B56)</f>
        <v>2.3206731371573436E-2</v>
      </c>
      <c r="K47" s="81">
        <f>I47+_xlfn.T.INV(0.025,14)*J47</f>
        <v>-3.7306821849168219E-2</v>
      </c>
      <c r="L47" s="81">
        <f>I47+_xlfn.T.INV(0.975,14)*J47</f>
        <v>6.2240155182502158E-2</v>
      </c>
      <c r="M47" s="95">
        <f t="shared" si="0"/>
        <v>9.9546977031670369E-2</v>
      </c>
      <c r="N47" s="80">
        <v>3</v>
      </c>
      <c r="O47" s="81">
        <f>AVERAGE($E42:$E56)</f>
        <v>1.5661274792992735E-3</v>
      </c>
      <c r="P47" s="81">
        <f>STDEV($E42:$E56)</f>
        <v>2.2324391198844357E-2</v>
      </c>
      <c r="Q47" s="81">
        <f>O47+_xlfn.T.INV(0.025,14)*P47</f>
        <v>-4.6314929579851498E-2</v>
      </c>
      <c r="R47" s="81">
        <f>O47+_xlfn.T.INV(0.975,14)*P47</f>
        <v>4.9447184538450026E-2</v>
      </c>
      <c r="S47" s="95">
        <f t="shared" si="1"/>
        <v>9.5762114118301517E-2</v>
      </c>
      <c r="V47" s="80">
        <v>3</v>
      </c>
      <c r="W47" s="84">
        <f>AVERAGE($C42:$C56)</f>
        <v>2.4933333333333957E-4</v>
      </c>
      <c r="X47" s="84">
        <f>STDEV($C42:$C56)</f>
        <v>4.6413462743146876E-4</v>
      </c>
      <c r="Y47" s="84">
        <f>W47+_xlfn.T.INV(0.025,14)*X47</f>
        <v>-7.4613643698336442E-4</v>
      </c>
      <c r="Z47" s="84">
        <f>W47+_xlfn.T.INV(0.975,14)*X47</f>
        <v>1.244803103650043E-3</v>
      </c>
      <c r="AB47" s="80">
        <v>3</v>
      </c>
      <c r="AC47" s="84">
        <f>AVERAGE($F42:$F56)</f>
        <v>-2.2630153411643769E-3</v>
      </c>
      <c r="AD47" s="84">
        <f>STDEV($F42:$F56)</f>
        <v>4.4857831384708915E-4</v>
      </c>
      <c r="AE47" s="84">
        <f>AC47+_xlfn.T.INV(0.025,14)*AD47</f>
        <v>-3.2251201371922287E-3</v>
      </c>
      <c r="AF47" s="84">
        <f>AC47+_xlfn.T.INV(0.975,14)*AD47</f>
        <v>-1.3009105451365255E-3</v>
      </c>
    </row>
    <row r="48" spans="1:32" x14ac:dyDescent="0.25">
      <c r="A48" s="79">
        <v>2</v>
      </c>
      <c r="B48" s="79">
        <f>'data in order'!Q26</f>
        <v>4.8000000000001819E-2</v>
      </c>
      <c r="C48" s="66">
        <f>'data in order'!R26</f>
        <v>9.6000000000003635E-4</v>
      </c>
      <c r="D48" s="79">
        <v>50</v>
      </c>
      <c r="E48" s="79">
        <f>B48-('Y ANOVA'!I$44*'Y t tests'!D48+'Y ANOVA'!I$43)</f>
        <v>3.4885095320625746E-2</v>
      </c>
      <c r="F48" s="83">
        <f>C48-('Y ANOVA'!S$44*'Y t tests'!D48+'Y ANOVA'!S$43)</f>
        <v>-1.6050236857307453E-3</v>
      </c>
      <c r="H48" s="80">
        <v>4</v>
      </c>
      <c r="I48" s="81">
        <f>AVERAGE($B42:$B61)</f>
        <v>1.180000000000021E-2</v>
      </c>
      <c r="J48" s="81">
        <f>STDEV($B42:$B61)</f>
        <v>2.3707871222332894E-2</v>
      </c>
      <c r="K48" s="81">
        <f>I48+_xlfn.T.INV(0.025,19)*J48</f>
        <v>-3.7821144747157073E-2</v>
      </c>
      <c r="L48" s="81">
        <f>I48+_xlfn.T.INV(0.975,19)*J48</f>
        <v>6.1421144747157472E-2</v>
      </c>
      <c r="M48" s="95">
        <f t="shared" si="0"/>
        <v>9.9242289494314545E-2</v>
      </c>
      <c r="N48" s="80">
        <v>4</v>
      </c>
      <c r="O48" s="81">
        <f>AVERAGE($E42:$E61)</f>
        <v>1.3102325245524537E-3</v>
      </c>
      <c r="P48" s="81">
        <f>STDEV($E42:$E61)</f>
        <v>2.3049177548128953E-2</v>
      </c>
      <c r="Q48" s="81">
        <f>O48+_xlfn.T.INV(0.025,19)*P48</f>
        <v>-4.6932250518009387E-2</v>
      </c>
      <c r="R48" s="81">
        <f>O48+_xlfn.T.INV(0.975,19)*P48</f>
        <v>4.9552715567114269E-2</v>
      </c>
      <c r="S48" s="95">
        <f t="shared" si="1"/>
        <v>9.6484966085123663E-2</v>
      </c>
      <c r="V48" s="80">
        <v>4</v>
      </c>
      <c r="W48" s="84">
        <f>AVERAGE($C42:$C61)</f>
        <v>2.3600000000000408E-4</v>
      </c>
      <c r="X48" s="84">
        <f>STDEV($C42:$C61)</f>
        <v>4.741574244466579E-4</v>
      </c>
      <c r="Y48" s="84">
        <f>W48+_xlfn.T.INV(0.025,19)*X48</f>
        <v>-7.5642289494314149E-4</v>
      </c>
      <c r="Z48" s="84">
        <f>W48+_xlfn.T.INV(0.975,19)*X48</f>
        <v>1.2284228949431492E-3</v>
      </c>
      <c r="AB48" s="80">
        <v>4</v>
      </c>
      <c r="AC48" s="84">
        <f>AVERAGE($F42:$F61)</f>
        <v>-2.2177590506450894E-3</v>
      </c>
      <c r="AD48" s="84">
        <f>STDEV($F42:$F61)</f>
        <v>4.6932891401326051E-4</v>
      </c>
      <c r="AE48" s="84">
        <f>AC48+_xlfn.T.INV(0.025,19)*AD48</f>
        <v>-3.2000757571041729E-3</v>
      </c>
      <c r="AF48" s="84">
        <f>AC48+_xlfn.T.INV(0.975,19)*AD48</f>
        <v>-1.2354423441860063E-3</v>
      </c>
    </row>
    <row r="49" spans="1:32" x14ac:dyDescent="0.25">
      <c r="A49" s="79">
        <v>2</v>
      </c>
      <c r="B49" s="79">
        <f>'data in order'!W26</f>
        <v>1.2999999999998124E-2</v>
      </c>
      <c r="C49" s="66">
        <f>'data in order'!X26</f>
        <v>2.5999999999996246E-4</v>
      </c>
      <c r="D49" s="79">
        <v>50</v>
      </c>
      <c r="E49" s="79">
        <f>B49-('Y ANOVA'!I$44*'Y t tests'!D49+'Y ANOVA'!I$43)</f>
        <v>-1.1490467937794874E-4</v>
      </c>
      <c r="F49" s="83">
        <f>C49-('Y ANOVA'!S$44*'Y t tests'!D49+'Y ANOVA'!S$43)</f>
        <v>-2.3050236857308191E-3</v>
      </c>
      <c r="H49" s="80">
        <v>5</v>
      </c>
      <c r="I49" s="81">
        <f>AVERAGE($B42:$B66)</f>
        <v>7.1200000000001748E-3</v>
      </c>
      <c r="J49" s="81">
        <f>STDEV($B42:$B66)</f>
        <v>2.4515845216240582E-2</v>
      </c>
      <c r="K49" s="81">
        <f>I49+_xlfn.T.INV(0.025,24)*J49</f>
        <v>-4.3478217678894072E-2</v>
      </c>
      <c r="L49" s="81">
        <f>I49+_xlfn.T.INV(0.975,24)*J49</f>
        <v>5.7718217678894422E-2</v>
      </c>
      <c r="M49" s="95">
        <f t="shared" si="0"/>
        <v>0.10119643535778849</v>
      </c>
      <c r="N49" s="80">
        <v>5</v>
      </c>
      <c r="O49" s="81">
        <f>AVERAGE($E42:$E66)</f>
        <v>-2.5296164067011408E-3</v>
      </c>
      <c r="P49" s="81">
        <f>STDEV($E42:$E66)</f>
        <v>2.3384174766943957E-2</v>
      </c>
      <c r="Q49" s="81">
        <f>O49+_xlfn.T.INV(0.025,24)*P49</f>
        <v>-5.0792181073055144E-2</v>
      </c>
      <c r="R49" s="81">
        <f>O49+_xlfn.T.INV(0.975,24)*P49</f>
        <v>4.5732948259652857E-2</v>
      </c>
      <c r="S49" s="95">
        <f t="shared" si="1"/>
        <v>9.6525129332708001E-2</v>
      </c>
      <c r="V49" s="80">
        <v>5</v>
      </c>
      <c r="W49" s="84">
        <f>AVERAGE($C42:$C66)</f>
        <v>1.4240000000000338E-4</v>
      </c>
      <c r="X49" s="84">
        <f>STDEV($C42:$C66)</f>
        <v>4.9031690432481184E-4</v>
      </c>
      <c r="Y49" s="84">
        <f>W49+_xlfn.T.INV(0.025,24)*X49</f>
        <v>-8.695643535778819E-4</v>
      </c>
      <c r="Z49" s="84">
        <f>W49+_xlfn.T.INV(0.975,24)*X49</f>
        <v>1.1543643535778887E-3</v>
      </c>
      <c r="AB49" s="80">
        <v>5</v>
      </c>
      <c r="AC49" s="84">
        <f>AVERAGE($F42:$F66)</f>
        <v>-2.2647652070094263E-3</v>
      </c>
      <c r="AD49" s="84">
        <f>STDEV($F42:$F66)</f>
        <v>4.5771902019067263E-4</v>
      </c>
      <c r="AE49" s="84">
        <f>AC49+_xlfn.T.INV(0.025,24)*AD49</f>
        <v>-3.2094508344107445E-3</v>
      </c>
      <c r="AF49" s="84">
        <f>AC49+_xlfn.T.INV(0.975,24)*AD49</f>
        <v>-1.3200795796081079E-3</v>
      </c>
    </row>
    <row r="50" spans="1:32" x14ac:dyDescent="0.25">
      <c r="A50" s="79">
        <v>2</v>
      </c>
      <c r="B50" s="79">
        <f>'data in order'!AC26</f>
        <v>9.9999999999766942E-4</v>
      </c>
      <c r="C50" s="66">
        <f>'data in order'!AD26</f>
        <v>1.9999999999953388E-5</v>
      </c>
      <c r="D50" s="79">
        <v>50</v>
      </c>
      <c r="E50" s="79">
        <f>B50-('Y ANOVA'!I$44*'Y t tests'!D50+'Y ANOVA'!I$43)</f>
        <v>-1.2114904679378403E-2</v>
      </c>
      <c r="F50" s="83">
        <f>C50-('Y ANOVA'!S$44*'Y t tests'!D50+'Y ANOVA'!S$43)</f>
        <v>-2.5450236857308284E-3</v>
      </c>
      <c r="H50" s="80">
        <v>6</v>
      </c>
      <c r="I50" s="81">
        <f>AVERAGE($B42:$B71)</f>
        <v>6.1333333333337238E-3</v>
      </c>
      <c r="J50" s="81">
        <f>STDEV($B42:$B71)</f>
        <v>2.6969629577364051E-2</v>
      </c>
      <c r="K50" s="81">
        <f>I50+_xlfn.T.INV(0.025,29)*J50</f>
        <v>-4.9025752515630162E-2</v>
      </c>
      <c r="L50" s="81">
        <f>I50+_xlfn.T.INV(0.975,29)*J50</f>
        <v>6.1292419182297581E-2</v>
      </c>
      <c r="M50" s="95">
        <f t="shared" si="0"/>
        <v>0.11031817169792774</v>
      </c>
      <c r="N50" s="80">
        <v>6</v>
      </c>
      <c r="O50" s="81">
        <f>AVERAGE($E42:$E71)</f>
        <v>-2.3702416714804007E-3</v>
      </c>
      <c r="P50" s="81">
        <f>STDEV($E42:$E71)</f>
        <v>2.6030672328724684E-2</v>
      </c>
      <c r="Q50" s="81">
        <f>O50+_xlfn.T.INV(0.025,29)*P50</f>
        <v>-5.5608944322831685E-2</v>
      </c>
      <c r="R50" s="81">
        <f>O50+_xlfn.T.INV(0.975,29)*P50</f>
        <v>5.0868460979870848E-2</v>
      </c>
      <c r="S50" s="95">
        <f t="shared" si="1"/>
        <v>0.10647740530270253</v>
      </c>
      <c r="V50" s="80">
        <v>6</v>
      </c>
      <c r="W50" s="84">
        <f>AVERAGE($C42:$C71)</f>
        <v>1.2266666666667437E-4</v>
      </c>
      <c r="X50" s="84">
        <f>STDEV($C42:$C71)</f>
        <v>5.3939259154728108E-4</v>
      </c>
      <c r="Y50" s="84">
        <f>W50+_xlfn.T.INV(0.025,29)*X50</f>
        <v>-9.8051505031260342E-4</v>
      </c>
      <c r="Z50" s="84">
        <f>W50+_xlfn.T.INV(0.975,29)*X50</f>
        <v>1.2258483836459515E-3</v>
      </c>
      <c r="AB50" s="80">
        <v>6</v>
      </c>
      <c r="AC50" s="84">
        <f>AVERAGE($F42:$F71)</f>
        <v>-2.2151291674690149E-3</v>
      </c>
      <c r="AD50" s="84">
        <f>STDEV($F42:$F71)</f>
        <v>5.2545026005132152E-4</v>
      </c>
      <c r="AE50" s="84">
        <f>AC50+_xlfn.T.INV(0.025,29)*AD50</f>
        <v>-3.2897956147923159E-3</v>
      </c>
      <c r="AF50" s="84">
        <f>AC50+_xlfn.T.INV(0.975,29)*AD50</f>
        <v>-1.1404627201457146E-3</v>
      </c>
    </row>
    <row r="51" spans="1:32" x14ac:dyDescent="0.25">
      <c r="A51" s="79">
        <v>2</v>
      </c>
      <c r="B51" s="79">
        <f>'data in order'!AI26</f>
        <v>-6.0000000000002274E-3</v>
      </c>
      <c r="C51" s="66">
        <f>'data in order'!AJ26</f>
        <v>-1.2000000000000454E-4</v>
      </c>
      <c r="D51" s="79">
        <v>50</v>
      </c>
      <c r="E51" s="79">
        <f>B51-('Y ANOVA'!I$44*'Y t tests'!D51+'Y ANOVA'!I$43)</f>
        <v>-1.91149046793763E-2</v>
      </c>
      <c r="F51" s="83">
        <f>C51-('Y ANOVA'!S$44*'Y t tests'!D51+'Y ANOVA'!S$43)</f>
        <v>-2.6850236857307863E-3</v>
      </c>
      <c r="H51" s="80">
        <v>7</v>
      </c>
      <c r="I51" s="81">
        <f>AVERAGE($B42:$B76)</f>
        <v>4.8571428571433121E-3</v>
      </c>
      <c r="J51" s="81">
        <f>STDEV($B42:$B76)</f>
        <v>3.0878455136172787E-2</v>
      </c>
      <c r="K51" s="81">
        <f>I51+_xlfn.T.INV(0.025,34)*J51</f>
        <v>-5.7895428049557357E-2</v>
      </c>
      <c r="L51" s="81">
        <f>I51+_xlfn.T.INV(0.975,34)*J51</f>
        <v>6.7609713763843976E-2</v>
      </c>
      <c r="M51" s="95">
        <f t="shared" si="0"/>
        <v>0.12550514181340133</v>
      </c>
      <c r="N51" s="80">
        <v>7</v>
      </c>
      <c r="O51" s="81">
        <f>AVERAGE($E42:$E76)</f>
        <v>-2.8314447234694417E-3</v>
      </c>
      <c r="P51" s="81">
        <f>STDEV($E42:$E76)</f>
        <v>3.0038088511412781E-2</v>
      </c>
      <c r="Q51" s="81">
        <f>O51+_xlfn.T.INV(0.025,34)*P51</f>
        <v>-6.3876185171187719E-2</v>
      </c>
      <c r="R51" s="81">
        <f>O51+_xlfn.T.INV(0.975,34)*P51</f>
        <v>5.821329572424884E-2</v>
      </c>
      <c r="S51" s="95">
        <f t="shared" si="1"/>
        <v>0.12208948089543656</v>
      </c>
      <c r="V51" s="80">
        <v>7</v>
      </c>
      <c r="W51" s="84">
        <f>AVERAGE($C42:$C76)</f>
        <v>9.7142857142866151E-5</v>
      </c>
      <c r="X51" s="84">
        <f>STDEV($C42:$C76)</f>
        <v>6.1756910272345582E-4</v>
      </c>
      <c r="Y51" s="84">
        <f>W51+_xlfn.T.INV(0.025,34)*X51</f>
        <v>-1.1579085609911474E-3</v>
      </c>
      <c r="Z51" s="84">
        <f>W51+_xlfn.T.INV(0.975,34)*X51</f>
        <v>1.3521942752768798E-3</v>
      </c>
      <c r="AB51" s="80">
        <v>7</v>
      </c>
      <c r="AC51" s="84">
        <f>AVERAGE($F42:$F76)</f>
        <v>-2.1982849683836411E-3</v>
      </c>
      <c r="AD51" s="84">
        <f>STDEV($F42:$F76)</f>
        <v>6.0535706470609839E-4</v>
      </c>
      <c r="AE51" s="84">
        <f>AC51+_xlfn.T.INV(0.025,34)*AD51</f>
        <v>-3.4285185393093005E-3</v>
      </c>
      <c r="AF51" s="84">
        <f>AC51+_xlfn.T.INV(0.975,34)*AD51</f>
        <v>-9.680513974579814E-4</v>
      </c>
    </row>
    <row r="52" spans="1:32" x14ac:dyDescent="0.25">
      <c r="A52" s="79">
        <v>3</v>
      </c>
      <c r="B52" s="79">
        <f>'data in order'!K43</f>
        <v>7.0999999999997954E-2</v>
      </c>
      <c r="C52" s="66">
        <f>'data in order'!L43</f>
        <v>1.4199999999999591E-3</v>
      </c>
      <c r="D52" s="79">
        <v>50</v>
      </c>
      <c r="E52" s="79">
        <f>B52-('Y ANOVA'!I$69*'Y t tests'!D52+'Y ANOVA'!I$68)</f>
        <v>5.737827845175985E-2</v>
      </c>
      <c r="F52" s="83">
        <f>C52-('Y ANOVA'!S$69*'Y t tests'!D52+'Y ANOVA'!S$68)</f>
        <v>-1.1234538802234119E-3</v>
      </c>
      <c r="H52" s="80">
        <v>8</v>
      </c>
      <c r="I52" s="81">
        <f>AVERAGE($B42:$B81)</f>
        <v>4.4500000000004649E-3</v>
      </c>
      <c r="J52" s="81">
        <f>STDEV($B42:$B81)</f>
        <v>3.1318831887048947E-2</v>
      </c>
      <c r="K52" s="81">
        <f>I52+_xlfn.T.INV(0.025,39)*J52</f>
        <v>-5.8898316884091168E-2</v>
      </c>
      <c r="L52" s="81">
        <f>I52+_xlfn.T.INV(0.975,39)*J52</f>
        <v>6.7798316884092102E-2</v>
      </c>
      <c r="M52" s="95">
        <f t="shared" si="0"/>
        <v>0.12669663376818327</v>
      </c>
      <c r="N52" s="80">
        <v>8</v>
      </c>
      <c r="O52" s="81">
        <f>AVERAGE($E42:$E81)</f>
        <v>-2.6295072006266799E-3</v>
      </c>
      <c r="P52" s="81">
        <f>STDEV($E42:$E81)</f>
        <v>3.0583374041168634E-2</v>
      </c>
      <c r="Q52" s="81">
        <f>O52+_xlfn.T.INV(0.025,39)*P52</f>
        <v>-6.4490220177786411E-2</v>
      </c>
      <c r="R52" s="81">
        <f>O52+_xlfn.T.INV(0.975,39)*P52</f>
        <v>5.9231205776533055E-2</v>
      </c>
      <c r="S52" s="95">
        <f t="shared" si="1"/>
        <v>0.12372142595431947</v>
      </c>
      <c r="V52" s="80">
        <v>8</v>
      </c>
      <c r="W52" s="84">
        <f>AVERAGE($C42:$C81)</f>
        <v>8.9000000000009238E-5</v>
      </c>
      <c r="X52" s="84">
        <f>STDEV($C42:$C81)</f>
        <v>6.2637663774097894E-4</v>
      </c>
      <c r="Y52" s="84">
        <f>W52+_xlfn.T.INV(0.025,39)*X52</f>
        <v>-1.1779663376818236E-3</v>
      </c>
      <c r="Z52" s="84">
        <f>W52+_xlfn.T.INV(0.975,39)*X52</f>
        <v>1.355966337681842E-3</v>
      </c>
      <c r="AB52" s="80">
        <v>8</v>
      </c>
      <c r="AC52" s="84">
        <f>AVERAGE($F42:$F81)</f>
        <v>-2.1783875261340664E-3</v>
      </c>
      <c r="AD52" s="84">
        <f>STDEV($F42:$F81)</f>
        <v>6.1781414255933993E-4</v>
      </c>
      <c r="AE52" s="84">
        <f>AC52+_xlfn.T.INV(0.025,39)*AD52</f>
        <v>-3.4280345825591393E-3</v>
      </c>
      <c r="AF52" s="84">
        <f>AC52+_xlfn.T.INV(0.975,39)*AD52</f>
        <v>-9.2874046970899344E-4</v>
      </c>
    </row>
    <row r="53" spans="1:32" x14ac:dyDescent="0.25">
      <c r="A53" s="79">
        <v>3</v>
      </c>
      <c r="B53" s="79">
        <f>'data in order'!Q43</f>
        <v>9.9999999999980105E-3</v>
      </c>
      <c r="C53" s="66">
        <f>'data in order'!R43</f>
        <v>1.9999999999996022E-4</v>
      </c>
      <c r="D53" s="79">
        <v>50</v>
      </c>
      <c r="E53" s="79">
        <f>B53-('Y ANOVA'!I$69*'Y t tests'!D53+'Y ANOVA'!I$68)</f>
        <v>-3.6217215482400936E-3</v>
      </c>
      <c r="F53" s="83">
        <f>C53-('Y ANOVA'!S$69*'Y t tests'!D53+'Y ANOVA'!S$68)</f>
        <v>-2.3434538802234108E-3</v>
      </c>
      <c r="M53" s="95">
        <f t="shared" si="0"/>
        <v>0</v>
      </c>
      <c r="S53" s="95">
        <f t="shared" si="1"/>
        <v>0</v>
      </c>
    </row>
    <row r="54" spans="1:32" x14ac:dyDescent="0.25">
      <c r="A54" s="79">
        <v>3</v>
      </c>
      <c r="B54" s="79">
        <f>'data in order'!W43</f>
        <v>-9.9999999999766942E-4</v>
      </c>
      <c r="C54" s="66">
        <f>'data in order'!X43</f>
        <v>-1.9999999999953388E-5</v>
      </c>
      <c r="D54" s="79">
        <v>50</v>
      </c>
      <c r="E54" s="79">
        <f>B54-('Y ANOVA'!I$69*'Y t tests'!D54+'Y ANOVA'!I$68)</f>
        <v>-1.4621721548235773E-2</v>
      </c>
      <c r="F54" s="83">
        <f>C54-('Y ANOVA'!S$69*'Y t tests'!D54+'Y ANOVA'!S$68)</f>
        <v>-2.5634538802233242E-3</v>
      </c>
      <c r="M54" s="95">
        <f t="shared" si="0"/>
        <v>0</v>
      </c>
      <c r="S54" s="95">
        <f t="shared" si="1"/>
        <v>0</v>
      </c>
    </row>
    <row r="55" spans="1:32" x14ac:dyDescent="0.25">
      <c r="A55" s="79">
        <v>3</v>
      </c>
      <c r="B55" s="79">
        <f>'data in order'!AC43</f>
        <v>1.7000000000003013E-2</v>
      </c>
      <c r="C55" s="66">
        <f>'data in order'!AD43</f>
        <v>3.4000000000006025E-4</v>
      </c>
      <c r="D55" s="79">
        <v>50</v>
      </c>
      <c r="E55" s="79">
        <f>B55-('Y ANOVA'!I$69*'Y t tests'!D55+'Y ANOVA'!I$68)</f>
        <v>3.3782784517649087E-3</v>
      </c>
      <c r="F55" s="83">
        <f>C55-('Y ANOVA'!S$69*'Y t tests'!D55+'Y ANOVA'!S$68)</f>
        <v>-2.2034538802233107E-3</v>
      </c>
      <c r="M55" s="95">
        <f t="shared" si="0"/>
        <v>0</v>
      </c>
      <c r="S55" s="95">
        <f t="shared" si="1"/>
        <v>0</v>
      </c>
    </row>
    <row r="56" spans="1:32" x14ac:dyDescent="0.25">
      <c r="A56" s="79">
        <v>3</v>
      </c>
      <c r="B56" s="79">
        <f>'data in order'!AI43</f>
        <v>-9.0000000000003411E-3</v>
      </c>
      <c r="C56" s="66">
        <f>'data in order'!AJ43</f>
        <v>-1.8000000000000681E-4</v>
      </c>
      <c r="D56" s="79">
        <v>50</v>
      </c>
      <c r="E56" s="79">
        <f>B56-('Y ANOVA'!I$69*'Y t tests'!D56+'Y ANOVA'!I$68)</f>
        <v>-2.2621721548238445E-2</v>
      </c>
      <c r="F56" s="83">
        <f>C56-('Y ANOVA'!S$69*'Y t tests'!D56+'Y ANOVA'!S$68)</f>
        <v>-2.7234538802233779E-3</v>
      </c>
      <c r="M56" s="95">
        <f t="shared" si="0"/>
        <v>0</v>
      </c>
      <c r="S56" s="95">
        <f t="shared" si="1"/>
        <v>0</v>
      </c>
    </row>
    <row r="57" spans="1:32" x14ac:dyDescent="0.25">
      <c r="A57" s="79">
        <v>4</v>
      </c>
      <c r="B57" s="79">
        <f>'data in order'!K60</f>
        <v>4.399999999999693E-2</v>
      </c>
      <c r="C57" s="66">
        <f>'data in order'!L60</f>
        <v>8.7999999999993856E-4</v>
      </c>
      <c r="D57" s="79">
        <v>50</v>
      </c>
      <c r="E57" s="79">
        <f>B57-('Y ANOVA'!I$94*'Y t tests'!D57+'Y ANOVA'!I$93)</f>
        <v>3.4742547660309028E-2</v>
      </c>
      <c r="F57" s="83">
        <f>C57-('Y ANOVA'!S$94*'Y t tests'!D57+'Y ANOVA'!S$93)</f>
        <v>-1.3979901790872862E-3</v>
      </c>
      <c r="M57" s="95">
        <f t="shared" si="0"/>
        <v>0</v>
      </c>
      <c r="S57" s="95">
        <f t="shared" si="1"/>
        <v>0</v>
      </c>
    </row>
    <row r="58" spans="1:32" x14ac:dyDescent="0.25">
      <c r="A58" s="79">
        <v>4</v>
      </c>
      <c r="B58" s="79">
        <f>'data in order'!Q60</f>
        <v>3.0000000000001137E-2</v>
      </c>
      <c r="C58" s="66">
        <f>'data in order'!R60</f>
        <v>6.0000000000002272E-4</v>
      </c>
      <c r="D58" s="79">
        <v>50</v>
      </c>
      <c r="E58" s="79">
        <f>B58-('Y ANOVA'!I$94*'Y t tests'!D58+'Y ANOVA'!I$93)</f>
        <v>2.0742547660313235E-2</v>
      </c>
      <c r="F58" s="83">
        <f>C58-('Y ANOVA'!S$94*'Y t tests'!D58+'Y ANOVA'!S$93)</f>
        <v>-1.677990179087202E-3</v>
      </c>
      <c r="M58" s="95">
        <f t="shared" si="0"/>
        <v>0</v>
      </c>
      <c r="S58" s="95">
        <f t="shared" si="1"/>
        <v>0</v>
      </c>
    </row>
    <row r="59" spans="1:32" x14ac:dyDescent="0.25">
      <c r="A59" s="79">
        <v>4</v>
      </c>
      <c r="B59" s="79">
        <f>'data in order'!W60</f>
        <v>-2.4000000000000909E-2</v>
      </c>
      <c r="C59" s="66">
        <f>'data in order'!X60</f>
        <v>-4.8000000000001817E-4</v>
      </c>
      <c r="D59" s="79">
        <v>50</v>
      </c>
      <c r="E59" s="79">
        <f>B59-('Y ANOVA'!I$94*'Y t tests'!D59+'Y ANOVA'!I$93)</f>
        <v>-3.3257452339688812E-2</v>
      </c>
      <c r="F59" s="83">
        <f>C59-('Y ANOVA'!S$94*'Y t tests'!D59+'Y ANOVA'!S$93)</f>
        <v>-2.757990179087243E-3</v>
      </c>
      <c r="M59" s="95">
        <f t="shared" si="0"/>
        <v>0</v>
      </c>
      <c r="S59" s="95">
        <f t="shared" si="1"/>
        <v>0</v>
      </c>
    </row>
    <row r="60" spans="1:32" x14ac:dyDescent="0.25">
      <c r="A60" s="79">
        <v>4</v>
      </c>
      <c r="B60" s="79">
        <f>'data in order'!AC60</f>
        <v>-9.9999999999980105E-3</v>
      </c>
      <c r="C60" s="66">
        <f>'data in order'!AD60</f>
        <v>-1.9999999999996022E-4</v>
      </c>
      <c r="D60" s="79">
        <v>50</v>
      </c>
      <c r="E60" s="79">
        <f>B60-('Y ANOVA'!I$94*'Y t tests'!D60+'Y ANOVA'!I$93)</f>
        <v>-1.9257452339685913E-2</v>
      </c>
      <c r="F60" s="83">
        <f>C60-('Y ANOVA'!S$94*'Y t tests'!D60+'Y ANOVA'!S$93)</f>
        <v>-2.477990179087185E-3</v>
      </c>
      <c r="M60" s="95">
        <f t="shared" si="0"/>
        <v>0</v>
      </c>
      <c r="S60" s="95">
        <f t="shared" si="1"/>
        <v>0</v>
      </c>
    </row>
    <row r="61" spans="1:32" x14ac:dyDescent="0.25">
      <c r="A61" s="79">
        <v>4</v>
      </c>
      <c r="B61" s="79">
        <f>'data in order'!AI60</f>
        <v>9.0000000000003411E-3</v>
      </c>
      <c r="C61" s="66">
        <f>'data in order'!AJ60</f>
        <v>1.8000000000000681E-4</v>
      </c>
      <c r="D61" s="79">
        <v>50</v>
      </c>
      <c r="E61" s="79">
        <f>B61-('Y ANOVA'!I$94*'Y t tests'!D61+'Y ANOVA'!I$93)</f>
        <v>-2.5745233968756109E-4</v>
      </c>
      <c r="F61" s="83">
        <f>C61-('Y ANOVA'!S$94*'Y t tests'!D61+'Y ANOVA'!S$93)</f>
        <v>-2.0979901790872178E-3</v>
      </c>
      <c r="M61" s="95">
        <f t="shared" si="0"/>
        <v>0</v>
      </c>
      <c r="S61" s="95">
        <f t="shared" si="1"/>
        <v>0</v>
      </c>
    </row>
    <row r="62" spans="1:32" x14ac:dyDescent="0.25">
      <c r="A62" s="79">
        <v>5</v>
      </c>
      <c r="B62" s="79">
        <f>'data in order'!K77</f>
        <v>1.7000000000003013E-2</v>
      </c>
      <c r="C62" s="66">
        <f>'data in order'!L77</f>
        <v>3.4000000000006025E-4</v>
      </c>
      <c r="D62" s="79">
        <v>50</v>
      </c>
      <c r="E62" s="79">
        <f>B62-('Y ANOVA'!I$119*'Y t tests'!D62+'Y ANOVA'!I$118)</f>
        <v>1.0710987868287461E-2</v>
      </c>
      <c r="F62" s="83">
        <f>C62-('Y ANOVA'!S$119*'Y t tests'!D62+'Y ANOVA'!S$118)</f>
        <v>-1.8807898324667153E-3</v>
      </c>
      <c r="M62" s="95">
        <f t="shared" si="0"/>
        <v>0</v>
      </c>
      <c r="S62" s="95">
        <f t="shared" si="1"/>
        <v>0</v>
      </c>
    </row>
    <row r="63" spans="1:32" x14ac:dyDescent="0.25">
      <c r="A63" s="79">
        <v>5</v>
      </c>
      <c r="B63" s="79">
        <f>'data in order'!Q77</f>
        <v>-3.0999999999998806E-2</v>
      </c>
      <c r="C63" s="66">
        <f>'data in order'!R77</f>
        <v>-6.1999999999997615E-4</v>
      </c>
      <c r="D63" s="79">
        <v>50</v>
      </c>
      <c r="E63" s="79">
        <f>B63-('Y ANOVA'!I$119*'Y t tests'!D63+'Y ANOVA'!I$118)</f>
        <v>-3.7289012131714358E-2</v>
      </c>
      <c r="F63" s="83">
        <f>C63-('Y ANOVA'!S$119*'Y t tests'!D63+'Y ANOVA'!S$118)</f>
        <v>-2.8407898324667516E-3</v>
      </c>
      <c r="M63" s="95">
        <f t="shared" si="0"/>
        <v>0</v>
      </c>
      <c r="S63" s="95">
        <f t="shared" si="1"/>
        <v>0</v>
      </c>
    </row>
    <row r="64" spans="1:32" x14ac:dyDescent="0.25">
      <c r="A64" s="79">
        <v>5</v>
      </c>
      <c r="B64" s="79">
        <f>'data in order'!W77</f>
        <v>-1.1000000000002785E-2</v>
      </c>
      <c r="C64" s="66">
        <f>'data in order'!X77</f>
        <v>-2.2000000000005571E-4</v>
      </c>
      <c r="D64" s="79">
        <v>50</v>
      </c>
      <c r="E64" s="79">
        <f>B64-('Y ANOVA'!I$119*'Y t tests'!D64+'Y ANOVA'!I$118)</f>
        <v>-1.7289012131718337E-2</v>
      </c>
      <c r="F64" s="83">
        <f>C64-('Y ANOVA'!S$119*'Y t tests'!D64+'Y ANOVA'!S$118)</f>
        <v>-2.4407898324668312E-3</v>
      </c>
      <c r="M64" s="95">
        <f t="shared" si="0"/>
        <v>0</v>
      </c>
      <c r="S64" s="95">
        <f t="shared" si="1"/>
        <v>0</v>
      </c>
    </row>
    <row r="65" spans="1:19" x14ac:dyDescent="0.25">
      <c r="A65" s="79">
        <v>5</v>
      </c>
      <c r="B65" s="79">
        <f>'data in order'!AC77</f>
        <v>-2.9000000000003467E-2</v>
      </c>
      <c r="C65" s="66">
        <f>'data in order'!AD77</f>
        <v>-5.8000000000006939E-4</v>
      </c>
      <c r="D65" s="79">
        <v>50</v>
      </c>
      <c r="E65" s="79">
        <f>B65-('Y ANOVA'!I$119*'Y t tests'!D65+'Y ANOVA'!I$118)</f>
        <v>-3.5289012131719019E-2</v>
      </c>
      <c r="F65" s="83">
        <f>C65-('Y ANOVA'!S$119*'Y t tests'!D65+'Y ANOVA'!S$118)</f>
        <v>-2.8007898324668452E-3</v>
      </c>
      <c r="M65" s="95">
        <f t="shared" si="0"/>
        <v>0</v>
      </c>
      <c r="S65" s="95">
        <f t="shared" si="1"/>
        <v>0</v>
      </c>
    </row>
    <row r="66" spans="1:19" x14ac:dyDescent="0.25">
      <c r="A66" s="79">
        <v>5</v>
      </c>
      <c r="B66" s="79">
        <f>'data in order'!AI77</f>
        <v>-3.9999999999977831E-3</v>
      </c>
      <c r="C66" s="66">
        <f>'data in order'!AJ77</f>
        <v>-7.9999999999955663E-5</v>
      </c>
      <c r="D66" s="79">
        <v>50</v>
      </c>
      <c r="E66" s="79">
        <f>B66-('Y ANOVA'!I$119*'Y t tests'!D66+'Y ANOVA'!I$118)</f>
        <v>-1.0289012131713335E-2</v>
      </c>
      <c r="F66" s="83">
        <f>C66-('Y ANOVA'!S$119*'Y t tests'!D66+'Y ANOVA'!S$118)</f>
        <v>-2.3007898324667311E-3</v>
      </c>
      <c r="M66" s="95">
        <f t="shared" si="0"/>
        <v>0</v>
      </c>
      <c r="S66" s="95">
        <f t="shared" si="1"/>
        <v>0</v>
      </c>
    </row>
    <row r="67" spans="1:19" x14ac:dyDescent="0.25">
      <c r="A67" s="79">
        <v>6</v>
      </c>
      <c r="B67" s="79">
        <f>'data in order'!K94</f>
        <v>-1.5000000000000568E-2</v>
      </c>
      <c r="C67" s="66">
        <f>'data in order'!L94</f>
        <v>-3.0000000000001136E-4</v>
      </c>
      <c r="D67" s="79">
        <v>50</v>
      </c>
      <c r="E67" s="79">
        <f>B67-('Y ANOVA'!I$144*'Y t tests'!D67+'Y ANOVA'!I$143)</f>
        <v>-1.7773367995378729E-2</v>
      </c>
      <c r="F67" s="83">
        <f>C67-('Y ANOVA'!S$144*'Y t tests'!D67+'Y ANOVA'!S$143)</f>
        <v>-2.2909489697670003E-3</v>
      </c>
      <c r="M67" s="95">
        <f t="shared" si="0"/>
        <v>0</v>
      </c>
      <c r="S67" s="95">
        <f t="shared" si="1"/>
        <v>0</v>
      </c>
    </row>
    <row r="68" spans="1:19" x14ac:dyDescent="0.25">
      <c r="A68" s="79">
        <v>6</v>
      </c>
      <c r="B68" s="79">
        <f>'data in order'!Q94</f>
        <v>1.4000000000002899E-2</v>
      </c>
      <c r="C68" s="66">
        <f>'data in order'!R94</f>
        <v>2.8000000000005798E-4</v>
      </c>
      <c r="D68" s="79">
        <v>50</v>
      </c>
      <c r="E68" s="79">
        <f>B68-('Y ANOVA'!I$144*'Y t tests'!D68+'Y ANOVA'!I$143)</f>
        <v>1.1226632004624738E-2</v>
      </c>
      <c r="F68" s="83">
        <f>C68-('Y ANOVA'!S$144*'Y t tests'!D68+'Y ANOVA'!S$143)</f>
        <v>-1.7109489697669312E-3</v>
      </c>
      <c r="M68" s="95">
        <f t="shared" si="0"/>
        <v>0</v>
      </c>
      <c r="S68" s="95">
        <f t="shared" si="1"/>
        <v>0</v>
      </c>
    </row>
    <row r="69" spans="1:19" x14ac:dyDescent="0.25">
      <c r="A69" s="79">
        <v>6</v>
      </c>
      <c r="B69" s="79">
        <f>'data in order'!W94</f>
        <v>-3.0000000000001137E-3</v>
      </c>
      <c r="C69" s="66">
        <f>'data in order'!X94</f>
        <v>-6.0000000000002272E-5</v>
      </c>
      <c r="D69" s="79">
        <v>50</v>
      </c>
      <c r="E69" s="79">
        <f>B69-('Y ANOVA'!I$144*'Y t tests'!D69+'Y ANOVA'!I$143)</f>
        <v>-5.7733679953782743E-3</v>
      </c>
      <c r="F69" s="83">
        <f>C69-('Y ANOVA'!S$144*'Y t tests'!D69+'Y ANOVA'!S$143)</f>
        <v>-2.0509489697669915E-3</v>
      </c>
      <c r="M69" s="95">
        <f t="shared" si="0"/>
        <v>0</v>
      </c>
      <c r="S69" s="95">
        <f t="shared" si="1"/>
        <v>0</v>
      </c>
    </row>
    <row r="70" spans="1:19" x14ac:dyDescent="0.25">
      <c r="A70" s="79">
        <v>6</v>
      </c>
      <c r="B70" s="79">
        <f>'data in order'!AC94</f>
        <v>-4.9999999999997158E-2</v>
      </c>
      <c r="C70" s="66">
        <f>'data in order'!AD94</f>
        <v>-9.9999999999994321E-4</v>
      </c>
      <c r="D70" s="79">
        <v>50</v>
      </c>
      <c r="E70" s="79">
        <f>B70-('Y ANOVA'!I$144*'Y t tests'!D70+'Y ANOVA'!I$143)</f>
        <v>-5.2773367995375318E-2</v>
      </c>
      <c r="F70" s="83">
        <f>C70-('Y ANOVA'!S$144*'Y t tests'!D70+'Y ANOVA'!S$143)</f>
        <v>-2.9909489697669323E-3</v>
      </c>
      <c r="M70" s="95">
        <f t="shared" ref="M70:M133" si="2">L70-K70</f>
        <v>0</v>
      </c>
      <c r="S70" s="95">
        <f t="shared" ref="S70:S133" si="3">R70-Q70</f>
        <v>0</v>
      </c>
    </row>
    <row r="71" spans="1:19" x14ac:dyDescent="0.25">
      <c r="A71" s="79">
        <v>6</v>
      </c>
      <c r="B71" s="79">
        <f>'data in order'!AI94</f>
        <v>6.0000000000002274E-2</v>
      </c>
      <c r="C71" s="66">
        <f>'data in order'!AJ94</f>
        <v>1.2000000000000454E-3</v>
      </c>
      <c r="D71" s="79">
        <v>50</v>
      </c>
      <c r="E71" s="79">
        <f>B71-('Y ANOVA'!I$144*'Y t tests'!D71+'Y ANOVA'!I$143)</f>
        <v>5.7226632004624113E-2</v>
      </c>
      <c r="F71" s="83">
        <f>C71-('Y ANOVA'!S$144*'Y t tests'!D71+'Y ANOVA'!S$143)</f>
        <v>-7.909489697669437E-4</v>
      </c>
      <c r="M71" s="95">
        <f t="shared" si="2"/>
        <v>0</v>
      </c>
      <c r="S71" s="95">
        <f t="shared" si="3"/>
        <v>0</v>
      </c>
    </row>
    <row r="72" spans="1:19" x14ac:dyDescent="0.25">
      <c r="A72" s="79">
        <v>7</v>
      </c>
      <c r="B72" s="79">
        <f>'data in order'!K111</f>
        <v>-6.7000000000000171E-2</v>
      </c>
      <c r="C72" s="66">
        <f>'data in order'!L111</f>
        <v>-1.3400000000000035E-3</v>
      </c>
      <c r="D72" s="79">
        <v>50</v>
      </c>
      <c r="E72" s="79">
        <f>B72-('Y ANOVA'!I$169*'Y t tests'!D72+'Y ANOVA'!I$168)</f>
        <v>-6.9798663035404704E-2</v>
      </c>
      <c r="F72" s="83">
        <f>C72-('Y ANOVA'!S$169*'Y t tests'!D72+'Y ANOVA'!S$168)</f>
        <v>-3.3812197738714153E-3</v>
      </c>
      <c r="M72" s="95">
        <f t="shared" si="2"/>
        <v>0</v>
      </c>
      <c r="S72" s="95">
        <f t="shared" si="3"/>
        <v>0</v>
      </c>
    </row>
    <row r="73" spans="1:19" x14ac:dyDescent="0.25">
      <c r="A73" s="79">
        <v>7</v>
      </c>
      <c r="B73" s="79">
        <f>'data in order'!Q111</f>
        <v>4.8000000000001819E-2</v>
      </c>
      <c r="C73" s="66">
        <f>'data in order'!R111</f>
        <v>9.6000000000003635E-4</v>
      </c>
      <c r="D73" s="79">
        <v>50</v>
      </c>
      <c r="E73" s="79">
        <f>B73-('Y ANOVA'!I$169*'Y t tests'!D73+'Y ANOVA'!I$168)</f>
        <v>4.5201336964597286E-2</v>
      </c>
      <c r="F73" s="83">
        <f>C73-('Y ANOVA'!S$169*'Y t tests'!D73+'Y ANOVA'!S$168)</f>
        <v>-1.0812197738713754E-3</v>
      </c>
      <c r="M73" s="95"/>
      <c r="S73" s="95"/>
    </row>
    <row r="74" spans="1:19" x14ac:dyDescent="0.25">
      <c r="A74" s="79">
        <v>7</v>
      </c>
      <c r="B74" s="79">
        <f>'data in order'!W111</f>
        <v>-9.0000000000003411E-3</v>
      </c>
      <c r="C74" s="66">
        <f>'data in order'!X111</f>
        <v>-1.8000000000000681E-4</v>
      </c>
      <c r="D74" s="79">
        <v>50</v>
      </c>
      <c r="E74" s="79">
        <f>B74-('Y ANOVA'!I$169*'Y t tests'!D74+'Y ANOVA'!I$168)</f>
        <v>-1.1798663035404874E-2</v>
      </c>
      <c r="F74" s="83">
        <f>C74-('Y ANOVA'!S$169*'Y t tests'!D74+'Y ANOVA'!S$168)</f>
        <v>-2.2212197738714187E-3</v>
      </c>
      <c r="M74" s="95"/>
      <c r="S74" s="95"/>
    </row>
    <row r="75" spans="1:19" x14ac:dyDescent="0.25">
      <c r="A75" s="79">
        <v>7</v>
      </c>
      <c r="B75" s="79">
        <f>'data in order'!AC111</f>
        <v>-3.7999999999996703E-2</v>
      </c>
      <c r="C75" s="66">
        <f>'data in order'!AD111</f>
        <v>-7.5999999999993401E-4</v>
      </c>
      <c r="D75" s="79">
        <v>50</v>
      </c>
      <c r="E75" s="79">
        <f>B75-('Y ANOVA'!I$169*'Y t tests'!D75+'Y ANOVA'!I$168)</f>
        <v>-4.0798663035401236E-2</v>
      </c>
      <c r="F75" s="83">
        <f>C75-('Y ANOVA'!S$169*'Y t tests'!D75+'Y ANOVA'!S$168)</f>
        <v>-2.8012197738713457E-3</v>
      </c>
      <c r="M75" s="95">
        <f t="shared" si="2"/>
        <v>0</v>
      </c>
      <c r="S75" s="95">
        <f t="shared" si="3"/>
        <v>0</v>
      </c>
    </row>
    <row r="76" spans="1:19" x14ac:dyDescent="0.25">
      <c r="A76" s="79">
        <v>7</v>
      </c>
      <c r="B76" s="79">
        <f>'data in order'!AI111</f>
        <v>5.1999999999999602E-2</v>
      </c>
      <c r="C76" s="66">
        <f>'data in order'!AJ111</f>
        <v>1.0399999999999921E-3</v>
      </c>
      <c r="D76" s="79">
        <v>50</v>
      </c>
      <c r="E76" s="79">
        <f>B76-('Y ANOVA'!I$169*'Y t tests'!D76+'Y ANOVA'!I$168)</f>
        <v>4.9201336964595069E-2</v>
      </c>
      <c r="F76" s="83">
        <f>C76-('Y ANOVA'!S$169*'Y t tests'!D76+'Y ANOVA'!S$168)</f>
        <v>-1.0012197738714197E-3</v>
      </c>
      <c r="M76" s="95">
        <f t="shared" si="2"/>
        <v>0</v>
      </c>
      <c r="S76" s="95">
        <f t="shared" si="3"/>
        <v>0</v>
      </c>
    </row>
    <row r="77" spans="1:19" x14ac:dyDescent="0.25">
      <c r="A77" s="79">
        <v>8</v>
      </c>
      <c r="B77" s="79">
        <f>'data in order'!K128</f>
        <v>2.7000000000001023E-2</v>
      </c>
      <c r="C77" s="66">
        <f>'data in order'!L128</f>
        <v>5.400000000000205E-4</v>
      </c>
      <c r="D77" s="79">
        <v>50</v>
      </c>
      <c r="E77" s="79">
        <f>B77-('Y ANOVA'!I$194*'Y t tests'!D77+'Y ANOVA'!I$193)</f>
        <v>2.4184055459273143E-2</v>
      </c>
      <c r="F77" s="83">
        <f>C77-('Y ANOVA'!S$194*'Y t tests'!D77+'Y ANOVA'!S$193)</f>
        <v>-1.5311054303870373E-3</v>
      </c>
      <c r="M77" s="95">
        <f t="shared" si="2"/>
        <v>0</v>
      </c>
      <c r="S77" s="95">
        <f t="shared" si="3"/>
        <v>0</v>
      </c>
    </row>
    <row r="78" spans="1:19" x14ac:dyDescent="0.25">
      <c r="A78" s="79">
        <v>8</v>
      </c>
      <c r="B78" s="79">
        <f>'data in order'!Q128</f>
        <v>9.9999999999980105E-3</v>
      </c>
      <c r="C78" s="66">
        <f>'data in order'!R128</f>
        <v>1.9999999999996022E-4</v>
      </c>
      <c r="D78" s="79">
        <v>50</v>
      </c>
      <c r="E78" s="79">
        <f>B78-('Y ANOVA'!I$194*'Y t tests'!D78+'Y ANOVA'!I$193)</f>
        <v>7.1840554592701306E-3</v>
      </c>
      <c r="F78" s="83">
        <f>C78-('Y ANOVA'!S$194*'Y t tests'!D78+'Y ANOVA'!S$193)</f>
        <v>-1.8711054303870976E-3</v>
      </c>
      <c r="M78" s="95">
        <f t="shared" si="2"/>
        <v>0</v>
      </c>
      <c r="S78" s="95">
        <f t="shared" si="3"/>
        <v>0</v>
      </c>
    </row>
    <row r="79" spans="1:19" x14ac:dyDescent="0.25">
      <c r="A79" s="79">
        <v>8</v>
      </c>
      <c r="B79" s="79">
        <f>'data in order'!W128</f>
        <v>6.0000000000002274E-3</v>
      </c>
      <c r="C79" s="66">
        <f>'data in order'!X128</f>
        <v>1.2000000000000454E-4</v>
      </c>
      <c r="D79" s="79">
        <v>50</v>
      </c>
      <c r="E79" s="79">
        <f>B79-('Y ANOVA'!I$194*'Y t tests'!D79+'Y ANOVA'!I$193)</f>
        <v>3.1840554592723475E-3</v>
      </c>
      <c r="F79" s="83">
        <f>C79-('Y ANOVA'!S$194*'Y t tests'!D79+'Y ANOVA'!S$193)</f>
        <v>-1.9511054303870531E-3</v>
      </c>
      <c r="M79" s="95">
        <f t="shared" si="2"/>
        <v>0</v>
      </c>
      <c r="S79" s="95">
        <f t="shared" si="3"/>
        <v>0</v>
      </c>
    </row>
    <row r="80" spans="1:19" x14ac:dyDescent="0.25">
      <c r="A80" s="79">
        <v>8</v>
      </c>
      <c r="B80" s="79">
        <f>'data in order'!AC128</f>
        <v>-6.4000000000000057E-2</v>
      </c>
      <c r="C80" s="66">
        <f>'data in order'!AD128</f>
        <v>-1.2800000000000012E-3</v>
      </c>
      <c r="D80" s="79">
        <v>50</v>
      </c>
      <c r="E80" s="79">
        <f>B80-('Y ANOVA'!I$194*'Y t tests'!D80+'Y ANOVA'!I$193)</f>
        <v>-6.6815944540727937E-2</v>
      </c>
      <c r="F80" s="83">
        <f>C80-('Y ANOVA'!S$194*'Y t tests'!D80+'Y ANOVA'!S$193)</f>
        <v>-3.3511054303870589E-3</v>
      </c>
      <c r="M80" s="95">
        <f t="shared" si="2"/>
        <v>0</v>
      </c>
      <c r="S80" s="95">
        <f t="shared" si="3"/>
        <v>0</v>
      </c>
    </row>
    <row r="81" spans="1:32" x14ac:dyDescent="0.25">
      <c r="A81" s="79">
        <v>8</v>
      </c>
      <c r="B81" s="79">
        <f>'data in order'!AI128</f>
        <v>2.9000000000003467E-2</v>
      </c>
      <c r="C81" s="66">
        <f>'data in order'!AJ128</f>
        <v>5.8000000000006939E-4</v>
      </c>
      <c r="D81" s="79">
        <v>50</v>
      </c>
      <c r="E81" s="79">
        <f>B81-('Y ANOVA'!I$194*'Y t tests'!D81+'Y ANOVA'!I$193)</f>
        <v>2.6184055459275588E-2</v>
      </c>
      <c r="F81" s="83">
        <f>C81-('Y ANOVA'!S$194*'Y t tests'!D81+'Y ANOVA'!S$193)</f>
        <v>-1.4911054303869884E-3</v>
      </c>
      <c r="M81" s="95">
        <f t="shared" si="2"/>
        <v>0</v>
      </c>
      <c r="S81" s="95">
        <f t="shared" si="3"/>
        <v>0</v>
      </c>
    </row>
    <row r="82" spans="1:32" ht="15.6" x14ac:dyDescent="0.3">
      <c r="A82" s="79">
        <v>1</v>
      </c>
      <c r="B82" s="79">
        <f>'data in order'!K10</f>
        <v>-3.1000000000005912E-2</v>
      </c>
      <c r="C82" s="66">
        <f>'data in order'!L10</f>
        <v>-3.1000000000005914E-4</v>
      </c>
      <c r="D82" s="79">
        <v>100</v>
      </c>
      <c r="E82" s="79">
        <f>B82-('Y ANOVA'!I$18*'Y t tests'!D82+'Y ANOVA'!I$17)</f>
        <v>2.3885961871746283E-2</v>
      </c>
      <c r="F82" s="83">
        <f>C82-('Y ANOVA'!S$18*'Y t tests'!D82+'Y ANOVA'!S$17)</f>
        <v>-1.2010987868284731E-3</v>
      </c>
      <c r="H82" s="92" t="s">
        <v>203</v>
      </c>
      <c r="I82" s="93"/>
      <c r="J82" s="93"/>
      <c r="K82" s="93"/>
      <c r="L82" s="94"/>
      <c r="M82" s="95"/>
      <c r="N82" s="92" t="s">
        <v>204</v>
      </c>
      <c r="O82" s="93"/>
      <c r="P82" s="93"/>
      <c r="Q82" s="93"/>
      <c r="R82" s="94"/>
      <c r="S82" s="95"/>
      <c r="V82" s="92" t="s">
        <v>211</v>
      </c>
      <c r="W82" s="93"/>
      <c r="X82" s="93"/>
      <c r="Y82" s="93"/>
      <c r="Z82" s="94"/>
      <c r="AB82" s="92" t="s">
        <v>212</v>
      </c>
      <c r="AC82" s="93"/>
      <c r="AD82" s="93"/>
      <c r="AE82" s="93"/>
      <c r="AF82" s="94"/>
    </row>
    <row r="83" spans="1:32" x14ac:dyDescent="0.25">
      <c r="A83" s="79">
        <v>1</v>
      </c>
      <c r="B83" s="79">
        <f>'data in order'!Q10</f>
        <v>-7.9999999999955662E-3</v>
      </c>
      <c r="C83" s="66">
        <f>'data in order'!R10</f>
        <v>-7.9999999999955663E-5</v>
      </c>
      <c r="D83" s="79">
        <v>100</v>
      </c>
      <c r="E83" s="79">
        <f>B83-('Y ANOVA'!I$18*'Y t tests'!D83+'Y ANOVA'!I$17)</f>
        <v>4.6885961871756629E-2</v>
      </c>
      <c r="F83" s="83">
        <f>C83-('Y ANOVA'!S$18*'Y t tests'!D83+'Y ANOVA'!S$17)</f>
        <v>-9.7109878682836959E-4</v>
      </c>
      <c r="H83" s="80"/>
      <c r="I83" s="80"/>
      <c r="J83" s="80"/>
      <c r="K83" s="82" t="s">
        <v>196</v>
      </c>
      <c r="L83" s="82"/>
      <c r="M83" s="95"/>
      <c r="N83" s="80"/>
      <c r="O83" s="80"/>
      <c r="P83" s="80"/>
      <c r="Q83" s="82" t="s">
        <v>196</v>
      </c>
      <c r="R83" s="82"/>
      <c r="S83" s="95"/>
      <c r="V83" s="80"/>
      <c r="W83" s="80"/>
      <c r="X83" s="80"/>
      <c r="Y83" s="82" t="s">
        <v>196</v>
      </c>
      <c r="Z83" s="82"/>
      <c r="AB83" s="80"/>
      <c r="AC83" s="80"/>
      <c r="AD83" s="80"/>
      <c r="AE83" s="82" t="s">
        <v>196</v>
      </c>
      <c r="AF83" s="82"/>
    </row>
    <row r="84" spans="1:32" x14ac:dyDescent="0.25">
      <c r="A84" s="79">
        <v>1</v>
      </c>
      <c r="B84" s="79">
        <f>'data in order'!W10</f>
        <v>-8.1999999999993634E-2</v>
      </c>
      <c r="C84" s="66">
        <f>'data in order'!X10</f>
        <v>-8.1999999999993634E-4</v>
      </c>
      <c r="D84" s="79">
        <v>100</v>
      </c>
      <c r="E84" s="79">
        <f>B84-('Y ANOVA'!I$18*'Y t tests'!D84+'Y ANOVA'!I$17)</f>
        <v>-2.7114038128241438E-2</v>
      </c>
      <c r="F84" s="83">
        <f>C84-('Y ANOVA'!S$18*'Y t tests'!D84+'Y ANOVA'!S$17)</f>
        <v>-1.7110987868283502E-3</v>
      </c>
      <c r="H84" s="80" t="s">
        <v>173</v>
      </c>
      <c r="I84" s="80" t="s">
        <v>169</v>
      </c>
      <c r="J84" s="80" t="s">
        <v>170</v>
      </c>
      <c r="K84" s="80" t="s">
        <v>171</v>
      </c>
      <c r="L84" s="80" t="s">
        <v>172</v>
      </c>
      <c r="M84" s="95"/>
      <c r="N84" s="80" t="s">
        <v>173</v>
      </c>
      <c r="O84" s="80" t="s">
        <v>169</v>
      </c>
      <c r="P84" s="80" t="s">
        <v>170</v>
      </c>
      <c r="Q84" s="80" t="s">
        <v>171</v>
      </c>
      <c r="R84" s="80" t="s">
        <v>172</v>
      </c>
      <c r="S84" s="95"/>
      <c r="V84" s="80" t="s">
        <v>173</v>
      </c>
      <c r="W84" s="80" t="s">
        <v>169</v>
      </c>
      <c r="X84" s="80" t="s">
        <v>170</v>
      </c>
      <c r="Y84" s="80" t="s">
        <v>171</v>
      </c>
      <c r="Z84" s="80" t="s">
        <v>172</v>
      </c>
      <c r="AB84" s="80" t="s">
        <v>173</v>
      </c>
      <c r="AC84" s="80" t="s">
        <v>169</v>
      </c>
      <c r="AD84" s="80" t="s">
        <v>170</v>
      </c>
      <c r="AE84" s="80" t="s">
        <v>171</v>
      </c>
      <c r="AF84" s="80" t="s">
        <v>172</v>
      </c>
    </row>
    <row r="85" spans="1:32" x14ac:dyDescent="0.25">
      <c r="A85" s="79">
        <v>1</v>
      </c>
      <c r="B85" s="79">
        <f>'data in order'!AC10</f>
        <v>-7.9999999999998295E-2</v>
      </c>
      <c r="C85" s="66">
        <f>'data in order'!AD10</f>
        <v>-7.9999999999998291E-4</v>
      </c>
      <c r="D85" s="79">
        <v>100</v>
      </c>
      <c r="E85" s="79">
        <f>B85-('Y ANOVA'!I$18*'Y t tests'!D85+'Y ANOVA'!I$17)</f>
        <v>-2.5114038128246099E-2</v>
      </c>
      <c r="F85" s="83">
        <f>C85-('Y ANOVA'!S$18*'Y t tests'!D85+'Y ANOVA'!S$17)</f>
        <v>-1.691098786828397E-3</v>
      </c>
      <c r="H85" s="80">
        <v>1</v>
      </c>
      <c r="I85" s="81">
        <f>AVERAGE($B82:$B86)</f>
        <v>-5.9999999999999429E-2</v>
      </c>
      <c r="J85" s="81">
        <f>STDEV($B82:$B86)</f>
        <v>3.8568121551353987E-2</v>
      </c>
      <c r="K85" s="81">
        <f>I85+_xlfn.T.INV(0.025,4)*J85</f>
        <v>-0.16708227229792971</v>
      </c>
      <c r="L85" s="81">
        <f>I85+_xlfn.T.INV(0.975,4)*J85</f>
        <v>4.7082272297930855E-2</v>
      </c>
      <c r="M85" s="95">
        <f t="shared" si="2"/>
        <v>0.21416454459586057</v>
      </c>
      <c r="N85" s="80">
        <v>1</v>
      </c>
      <c r="O85" s="81">
        <f>AVERAGE($E82:$E86)</f>
        <v>-5.1140381282472362E-3</v>
      </c>
      <c r="P85" s="81">
        <f>STDEV($E82:$E86)</f>
        <v>3.856812155135398E-2</v>
      </c>
      <c r="Q85" s="81">
        <f>O85+_xlfn.T.INV(0.025,4)*P85</f>
        <v>-0.11219631042617752</v>
      </c>
      <c r="R85" s="81">
        <f>O85+_xlfn.T.INV(0.975,4)*P85</f>
        <v>0.10196823416968304</v>
      </c>
      <c r="S85" s="95">
        <f t="shared" si="3"/>
        <v>0.21416454459586054</v>
      </c>
      <c r="V85" s="80">
        <v>1</v>
      </c>
      <c r="W85" s="84">
        <f>AVERAGE($C82:$C86)</f>
        <v>-5.9999999999999431E-4</v>
      </c>
      <c r="X85" s="84">
        <f>STDEV($C82:$C86)</f>
        <v>3.8568121551353982E-4</v>
      </c>
      <c r="Y85" s="84">
        <f>W85+_xlfn.T.INV(0.025,4)*X85</f>
        <v>-1.6708227229792973E-3</v>
      </c>
      <c r="Z85" s="84">
        <f>W85+_xlfn.T.INV(0.975,4)*X85</f>
        <v>4.7082272297930834E-4</v>
      </c>
      <c r="AB85" s="80">
        <v>1</v>
      </c>
      <c r="AC85" s="84">
        <f>AVERAGE($F82:$F86)</f>
        <v>-1.4910987868284081E-3</v>
      </c>
      <c r="AD85" s="84">
        <f>STDEV($F82:$F86)</f>
        <v>3.8568121551353982E-4</v>
      </c>
      <c r="AE85" s="84">
        <f>AC85+_xlfn.T.INV(0.025,4)*AD85</f>
        <v>-2.5619215098077108E-3</v>
      </c>
      <c r="AF85" s="84">
        <f>AC85+_xlfn.T.INV(0.975,4)*AD85</f>
        <v>-4.202760638491055E-4</v>
      </c>
    </row>
    <row r="86" spans="1:32" x14ac:dyDescent="0.25">
      <c r="A86" s="79">
        <v>1</v>
      </c>
      <c r="B86" s="79">
        <f>'data in order'!AI10</f>
        <v>-9.9000000000003752E-2</v>
      </c>
      <c r="C86" s="66">
        <f>'data in order'!AJ10</f>
        <v>-9.9000000000003751E-4</v>
      </c>
      <c r="D86" s="79">
        <v>100</v>
      </c>
      <c r="E86" s="79">
        <f>B86-('Y ANOVA'!I$18*'Y t tests'!D86+'Y ANOVA'!I$17)</f>
        <v>-4.4114038128251556E-2</v>
      </c>
      <c r="F86" s="83">
        <f>C86-('Y ANOVA'!S$18*'Y t tests'!D86+'Y ANOVA'!S$17)</f>
        <v>-1.8810987868284515E-3</v>
      </c>
      <c r="H86" s="80">
        <v>2</v>
      </c>
      <c r="I86" s="81">
        <f>AVERAGE($B82:$B91)</f>
        <v>-4.3999999999999775E-2</v>
      </c>
      <c r="J86" s="81">
        <f>STDEV($B82:$B91)</f>
        <v>3.8915863660524595E-2</v>
      </c>
      <c r="K86" s="81">
        <f>I86+_xlfn.T.INV(0.025,9)*J86</f>
        <v>-0.13203379972613388</v>
      </c>
      <c r="L86" s="81">
        <f>I86+_xlfn.T.INV(0.975,9)*J86</f>
        <v>4.4033799726134304E-2</v>
      </c>
      <c r="M86" s="95">
        <f t="shared" si="2"/>
        <v>0.17606759945226819</v>
      </c>
      <c r="N86" s="80">
        <v>2</v>
      </c>
      <c r="O86" s="81">
        <f>AVERAGE($E82:$E91)</f>
        <v>5.4407712305038587E-3</v>
      </c>
      <c r="P86" s="81">
        <f>STDEV($E82:$E91)</f>
        <v>3.6793779676577501E-2</v>
      </c>
      <c r="Q86" s="81">
        <f>O86+_xlfn.T.INV(0.025,9)*P86</f>
        <v>-7.7792541011284966E-2</v>
      </c>
      <c r="R86" s="81">
        <f>O86+_xlfn.T.INV(0.975,9)*P86</f>
        <v>8.8674083472292678E-2</v>
      </c>
      <c r="S86" s="95">
        <f t="shared" si="3"/>
        <v>0.16646662448357763</v>
      </c>
      <c r="V86" s="80">
        <v>2</v>
      </c>
      <c r="W86" s="84">
        <f>AVERAGE($C82:$C91)</f>
        <v>-4.3999999999999768E-4</v>
      </c>
      <c r="X86" s="84">
        <f>STDEV($C82:$C91)</f>
        <v>3.8915863660524586E-4</v>
      </c>
      <c r="Y86" s="84">
        <f>W86+_xlfn.T.INV(0.025,9)*X86</f>
        <v>-1.3203379972613386E-3</v>
      </c>
      <c r="Z86" s="84">
        <f>W86+_xlfn.T.INV(0.975,9)*X86</f>
        <v>4.403379972613429E-4</v>
      </c>
      <c r="AB86" s="80">
        <v>2</v>
      </c>
      <c r="AC86" s="84">
        <f>AVERAGE($F82:$F91)</f>
        <v>-1.3920722848064604E-3</v>
      </c>
      <c r="AD86" s="84">
        <f>STDEV($F82:$F91)</f>
        <v>3.6591779298803711E-4</v>
      </c>
      <c r="AE86" s="84">
        <f>AC86+_xlfn.T.INV(0.025,9)*AD86</f>
        <v>-2.2198358412096595E-3</v>
      </c>
      <c r="AF86" s="84">
        <f>AC86+_xlfn.T.INV(0.975,9)*AD86</f>
        <v>-5.6430872840326145E-4</v>
      </c>
    </row>
    <row r="87" spans="1:32" x14ac:dyDescent="0.25">
      <c r="A87" s="79">
        <v>2</v>
      </c>
      <c r="B87" s="79">
        <f>'data in order'!K27</f>
        <v>-1.8000000000000682E-2</v>
      </c>
      <c r="C87" s="66">
        <f>'data in order'!L27</f>
        <v>-1.8000000000000681E-4</v>
      </c>
      <c r="D87" s="79">
        <v>100</v>
      </c>
      <c r="E87" s="79">
        <f>B87-('Y ANOVA'!I$44*'Y t tests'!D87+'Y ANOVA'!I$43)</f>
        <v>2.5995580589254386E-2</v>
      </c>
      <c r="F87" s="83">
        <f>C87-('Y ANOVA'!S$44*'Y t tests'!D87+'Y ANOVA'!S$43)</f>
        <v>-1.1930457827845182E-3</v>
      </c>
      <c r="H87" s="80">
        <v>3</v>
      </c>
      <c r="I87" s="81">
        <f>AVERAGE($B82:$B96)</f>
        <v>-4.4866666666666791E-2</v>
      </c>
      <c r="J87" s="81">
        <f>STDEV($B82:$B96)</f>
        <v>3.3974500241603513E-2</v>
      </c>
      <c r="K87" s="81">
        <f>I87+_xlfn.T.INV(0.025,14)*J87</f>
        <v>-0.11773472251351823</v>
      </c>
      <c r="L87" s="81">
        <f>I87+_xlfn.T.INV(0.975,14)*J87</f>
        <v>2.8001389180184619E-2</v>
      </c>
      <c r="M87" s="95">
        <f t="shared" si="2"/>
        <v>0.14573611169370285</v>
      </c>
      <c r="N87" s="80">
        <v>3</v>
      </c>
      <c r="O87" s="81">
        <f>AVERAGE($E82:$E96)</f>
        <v>1.923483535529206E-3</v>
      </c>
      <c r="P87" s="81">
        <f>STDEV($E82:$E96)</f>
        <v>3.2800674413660177E-2</v>
      </c>
      <c r="Q87" s="81">
        <f>O87+_xlfn.T.INV(0.025,14)*P87</f>
        <v>-6.842696630161528E-2</v>
      </c>
      <c r="R87" s="81">
        <f>O87+_xlfn.T.INV(0.975,14)*P87</f>
        <v>7.2273933372673654E-2</v>
      </c>
      <c r="S87" s="95">
        <f t="shared" si="3"/>
        <v>0.14070089967428895</v>
      </c>
      <c r="V87" s="80">
        <v>3</v>
      </c>
      <c r="W87" s="84">
        <f>AVERAGE($C82:$C96)</f>
        <v>-4.4866666666666785E-4</v>
      </c>
      <c r="X87" s="84">
        <f>STDEV($C82:$C96)</f>
        <v>3.39745002416035E-4</v>
      </c>
      <c r="Y87" s="84">
        <f>W87+_xlfn.T.INV(0.025,14)*X87</f>
        <v>-1.177347225135182E-3</v>
      </c>
      <c r="Z87" s="84">
        <f>W87+_xlfn.T.INV(0.975,14)*X87</f>
        <v>2.8001389180184598E-4</v>
      </c>
      <c r="AB87" s="80">
        <v>3</v>
      </c>
      <c r="AC87" s="84">
        <f>AVERAGE($F82:$F96)</f>
        <v>-1.4219158322100213E-3</v>
      </c>
      <c r="AD87" s="84">
        <f>STDEV($F82:$F96)</f>
        <v>3.2541200266255488E-4</v>
      </c>
      <c r="AE87" s="84">
        <f>AC87+_xlfn.T.INV(0.025,14)*AD87</f>
        <v>-2.1198551636093421E-3</v>
      </c>
      <c r="AF87" s="84">
        <f>AC87+_xlfn.T.INV(0.975,14)*AD87</f>
        <v>-7.2397650081070083E-4</v>
      </c>
    </row>
    <row r="88" spans="1:32" x14ac:dyDescent="0.25">
      <c r="A88" s="79">
        <v>2</v>
      </c>
      <c r="B88" s="79">
        <f>'data in order'!Q27</f>
        <v>2.5000000000005684E-2</v>
      </c>
      <c r="C88" s="66">
        <f>'data in order'!R27</f>
        <v>2.5000000000005682E-4</v>
      </c>
      <c r="D88" s="79">
        <v>100</v>
      </c>
      <c r="E88" s="79">
        <f>B88-('Y ANOVA'!I$44*'Y t tests'!D88+'Y ANOVA'!I$43)</f>
        <v>6.8995580589260752E-2</v>
      </c>
      <c r="F88" s="83">
        <f>C88-('Y ANOVA'!S$44*'Y t tests'!D88+'Y ANOVA'!S$43)</f>
        <v>-7.6304578278445462E-4</v>
      </c>
      <c r="H88" s="80">
        <v>4</v>
      </c>
      <c r="I88" s="81">
        <f>AVERAGE($B82:$B101)</f>
        <v>-5.2050000000000554E-2</v>
      </c>
      <c r="J88" s="81">
        <f>STDEV($B82:$B101)</f>
        <v>4.3959880034318478E-2</v>
      </c>
      <c r="K88" s="81">
        <f>I88+_xlfn.T.INV(0.025,19)*J88</f>
        <v>-0.14405908634073272</v>
      </c>
      <c r="L88" s="81">
        <f>I88+_xlfn.T.INV(0.975,19)*J88</f>
        <v>3.9959086340731573E-2</v>
      </c>
      <c r="M88" s="95">
        <f t="shared" si="2"/>
        <v>0.18401817268146431</v>
      </c>
      <c r="N88" s="80">
        <v>4</v>
      </c>
      <c r="O88" s="81">
        <f>AVERAGE($E82:$E101)</f>
        <v>-5.8516897746967384E-3</v>
      </c>
      <c r="P88" s="81">
        <f>STDEV($E82:$E101)</f>
        <v>4.3619634996974806E-2</v>
      </c>
      <c r="Q88" s="81">
        <f>O88+_xlfn.T.INV(0.025,19)*P88</f>
        <v>-9.7148635067875549E-2</v>
      </c>
      <c r="R88" s="81">
        <f>O88+_xlfn.T.INV(0.975,19)*P88</f>
        <v>8.5445255518482019E-2</v>
      </c>
      <c r="S88" s="95">
        <f t="shared" si="3"/>
        <v>0.18259389058635755</v>
      </c>
      <c r="V88" s="80">
        <v>4</v>
      </c>
      <c r="W88" s="84">
        <f>AVERAGE($C82:$C101)</f>
        <v>-5.2050000000000555E-4</v>
      </c>
      <c r="X88" s="84">
        <f>STDEV($C82:$C101)</f>
        <v>4.3959880034318477E-4</v>
      </c>
      <c r="Y88" s="84">
        <f>W88+_xlfn.T.INV(0.025,19)*X88</f>
        <v>-1.4405908634073272E-3</v>
      </c>
      <c r="Z88" s="84">
        <f>W88+_xlfn.T.INV(0.975,19)*X88</f>
        <v>3.995908634073156E-4</v>
      </c>
      <c r="AB88" s="80">
        <v>4</v>
      </c>
      <c r="AC88" s="84">
        <f>AVERAGE($F82:$F101)</f>
        <v>-1.4684664271615636E-3</v>
      </c>
      <c r="AD88" s="84">
        <f>STDEV($F82:$F101)</f>
        <v>4.2044081341376815E-4</v>
      </c>
      <c r="AE88" s="84">
        <f>AC88+_xlfn.T.INV(0.025,19)*AD88</f>
        <v>-2.3484591630915761E-3</v>
      </c>
      <c r="AF88" s="84">
        <f>AC88+_xlfn.T.INV(0.975,19)*AD88</f>
        <v>-5.8847369123155133E-4</v>
      </c>
    </row>
    <row r="89" spans="1:32" x14ac:dyDescent="0.25">
      <c r="A89" s="79">
        <v>2</v>
      </c>
      <c r="B89" s="79">
        <f>'data in order'!W27</f>
        <v>-2.7000000000001023E-2</v>
      </c>
      <c r="C89" s="66">
        <f>'data in order'!X27</f>
        <v>-2.7000000000001025E-4</v>
      </c>
      <c r="D89" s="79">
        <v>100</v>
      </c>
      <c r="E89" s="79">
        <f>B89-('Y ANOVA'!I$44*'Y t tests'!D89+'Y ANOVA'!I$43)</f>
        <v>1.6995580589254045E-2</v>
      </c>
      <c r="F89" s="83">
        <f>C89-('Y ANOVA'!S$44*'Y t tests'!D89+'Y ANOVA'!S$43)</f>
        <v>-1.2830457827845217E-3</v>
      </c>
      <c r="H89" s="80">
        <v>5</v>
      </c>
      <c r="I89" s="81">
        <f>AVERAGE($B82:$B106)</f>
        <v>-5.7440000000000851E-2</v>
      </c>
      <c r="J89" s="81">
        <f>STDEV($B82:$B106)</f>
        <v>4.3192476196672137E-2</v>
      </c>
      <c r="K89" s="81">
        <f>I89+_xlfn.T.INV(0.025,24)*J89</f>
        <v>-0.14658488949546522</v>
      </c>
      <c r="L89" s="81">
        <f>I89+_xlfn.T.INV(0.975,24)*J89</f>
        <v>3.1704889495463504E-2</v>
      </c>
      <c r="M89" s="95">
        <f t="shared" si="2"/>
        <v>0.17828977899092874</v>
      </c>
      <c r="N89" s="80">
        <v>5</v>
      </c>
      <c r="O89" s="81">
        <f>AVERAGE($E82:$E106)</f>
        <v>-1.123742114384795E-2</v>
      </c>
      <c r="P89" s="81">
        <f>STDEV($E82:$E106)</f>
        <v>4.2916289072537694E-2</v>
      </c>
      <c r="Q89" s="81">
        <f>O89+_xlfn.T.INV(0.025,24)*P89</f>
        <v>-9.9812288431071039E-2</v>
      </c>
      <c r="R89" s="81">
        <f>O89+_xlfn.T.INV(0.975,24)*P89</f>
        <v>7.7337446143375149E-2</v>
      </c>
      <c r="S89" s="95">
        <f t="shared" si="3"/>
        <v>0.17714973457444619</v>
      </c>
      <c r="V89" s="80">
        <v>5</v>
      </c>
      <c r="W89" s="84">
        <f>AVERAGE($C82:$C106)</f>
        <v>-5.7440000000000854E-4</v>
      </c>
      <c r="X89" s="84">
        <f>STDEV($C82:$C106)</f>
        <v>4.319247619667212E-4</v>
      </c>
      <c r="Y89" s="84">
        <f>W89+_xlfn.T.INV(0.025,24)*X89</f>
        <v>-1.4658488949546517E-3</v>
      </c>
      <c r="Z89" s="84">
        <f>W89+_xlfn.T.INV(0.975,24)*X89</f>
        <v>3.170488949546346E-4</v>
      </c>
      <c r="AB89" s="80">
        <v>5</v>
      </c>
      <c r="AC89" s="84">
        <f>AVERAGE($F82:$F106)</f>
        <v>-1.4998740891584861E-3</v>
      </c>
      <c r="AD89" s="84">
        <f>STDEV($F82:$F106)</f>
        <v>4.0684165620196995E-4</v>
      </c>
      <c r="AE89" s="84">
        <f>AC89+_xlfn.T.INV(0.025,24)*AD89</f>
        <v>-2.3395539982040956E-3</v>
      </c>
      <c r="AF89" s="84">
        <f>AC89+_xlfn.T.INV(0.975,24)*AD89</f>
        <v>-6.6019418011287678E-4</v>
      </c>
    </row>
    <row r="90" spans="1:32" x14ac:dyDescent="0.25">
      <c r="A90" s="79">
        <v>2</v>
      </c>
      <c r="B90" s="79">
        <f>'data in order'!AC27</f>
        <v>-6.9000000000002615E-2</v>
      </c>
      <c r="C90" s="66">
        <f>'data in order'!AD27</f>
        <v>-6.900000000000261E-4</v>
      </c>
      <c r="D90" s="79">
        <v>100</v>
      </c>
      <c r="E90" s="79">
        <f>B90-('Y ANOVA'!I$44*'Y t tests'!D90+'Y ANOVA'!I$43)</f>
        <v>-2.5004419410747547E-2</v>
      </c>
      <c r="F90" s="83">
        <f>C90-('Y ANOVA'!S$44*'Y t tests'!D90+'Y ANOVA'!S$43)</f>
        <v>-1.7030457827845375E-3</v>
      </c>
      <c r="H90" s="80">
        <v>6</v>
      </c>
      <c r="I90" s="81">
        <f>AVERAGE($B82:$B111)</f>
        <v>-6.1533333333334404E-2</v>
      </c>
      <c r="J90" s="81">
        <f>STDEV($B82:$B111)</f>
        <v>4.652825121278055E-2</v>
      </c>
      <c r="K90" s="81">
        <f>I90+_xlfn.T.INV(0.025,29)*J90</f>
        <v>-0.15669429191031015</v>
      </c>
      <c r="L90" s="81">
        <f>I90+_xlfn.T.INV(0.975,29)*J90</f>
        <v>3.3627625243641289E-2</v>
      </c>
      <c r="M90" s="95">
        <f t="shared" si="2"/>
        <v>0.19032191715395144</v>
      </c>
      <c r="N90" s="80">
        <v>6</v>
      </c>
      <c r="O90" s="81">
        <f>AVERAGE($E82:$E111)</f>
        <v>-1.4894047756596186E-2</v>
      </c>
      <c r="P90" s="81">
        <f>STDEV($E82:$E111)</f>
        <v>4.6126896392729114E-2</v>
      </c>
      <c r="Q90" s="81">
        <f>O90+_xlfn.T.INV(0.025,29)*P90</f>
        <v>-0.1092341435585899</v>
      </c>
      <c r="R90" s="81">
        <f>O90+_xlfn.T.INV(0.975,29)*P90</f>
        <v>7.9446048045397469E-2</v>
      </c>
      <c r="S90" s="95">
        <f t="shared" si="3"/>
        <v>0.18868019160398736</v>
      </c>
      <c r="V90" s="80">
        <v>6</v>
      </c>
      <c r="W90" s="84">
        <f>AVERAGE($C82:$C111)</f>
        <v>-6.1533333333334413E-4</v>
      </c>
      <c r="X90" s="84">
        <f>STDEV($C82:$C111)</f>
        <v>4.6528251212780546E-4</v>
      </c>
      <c r="Y90" s="84">
        <f>W90+_xlfn.T.INV(0.025,29)*X90</f>
        <v>-1.5669429191031016E-3</v>
      </c>
      <c r="Z90" s="84">
        <f>W90+_xlfn.T.INV(0.975,29)*X90</f>
        <v>3.3627625243641264E-4</v>
      </c>
      <c r="AB90" s="80">
        <v>6</v>
      </c>
      <c r="AC90" s="84">
        <f>AVERAGE($F82:$F111)</f>
        <v>-1.5050436075807238E-3</v>
      </c>
      <c r="AD90" s="84">
        <f>STDEV($F82:$F111)</f>
        <v>4.3651803238873866E-4</v>
      </c>
      <c r="AE90" s="84">
        <f>AC90+_xlfn.T.INV(0.025,29)*AD90</f>
        <v>-2.3978232267476162E-3</v>
      </c>
      <c r="AF90" s="84">
        <f>AC90+_xlfn.T.INV(0.975,29)*AD90</f>
        <v>-6.1226398841383194E-4</v>
      </c>
    </row>
    <row r="91" spans="1:32" x14ac:dyDescent="0.25">
      <c r="A91" s="79">
        <v>2</v>
      </c>
      <c r="B91" s="79">
        <f>'data in order'!AI27</f>
        <v>-5.1000000000001933E-2</v>
      </c>
      <c r="C91" s="66">
        <f>'data in order'!AJ27</f>
        <v>-5.1000000000001934E-4</v>
      </c>
      <c r="D91" s="79">
        <v>100</v>
      </c>
      <c r="E91" s="79">
        <f>B91-('Y ANOVA'!I$44*'Y t tests'!D91+'Y ANOVA'!I$43)</f>
        <v>-7.0044194107468649E-3</v>
      </c>
      <c r="F91" s="83">
        <f>C91-('Y ANOVA'!S$44*'Y t tests'!D91+'Y ANOVA'!S$43)</f>
        <v>-1.5230457827845308E-3</v>
      </c>
      <c r="H91" s="80">
        <v>7</v>
      </c>
      <c r="I91" s="81">
        <f>AVERAGE($B82:$B116)</f>
        <v>-6.2485714285715435E-2</v>
      </c>
      <c r="J91" s="81">
        <f>STDEV($B82:$B116)</f>
        <v>4.484048290956627E-2</v>
      </c>
      <c r="K91" s="81">
        <f>I91+_xlfn.T.INV(0.025,34)*J91</f>
        <v>-0.15361253947383652</v>
      </c>
      <c r="L91" s="81">
        <f>I91+_xlfn.T.INV(0.975,34)*J91</f>
        <v>2.8641110902405634E-2</v>
      </c>
      <c r="M91" s="95">
        <f t="shared" si="2"/>
        <v>0.18225365037624214</v>
      </c>
      <c r="N91" s="80">
        <v>7</v>
      </c>
      <c r="O91" s="81">
        <f>AVERAGE($E82:$E116)</f>
        <v>-1.5377779271154782E-2</v>
      </c>
      <c r="P91" s="81">
        <f>STDEV($E82:$E116)</f>
        <v>4.4438644335016479E-2</v>
      </c>
      <c r="Q91" s="81">
        <f>O91+_xlfn.T.INV(0.025,34)*P91</f>
        <v>-0.10568797022251498</v>
      </c>
      <c r="R91" s="81">
        <f>O91+_xlfn.T.INV(0.975,34)*P91</f>
        <v>7.493241168020541E-2</v>
      </c>
      <c r="S91" s="95">
        <f t="shared" si="3"/>
        <v>0.18062038190272039</v>
      </c>
      <c r="V91" s="80">
        <v>7</v>
      </c>
      <c r="W91" s="84">
        <f>AVERAGE($C82:$C116)</f>
        <v>-6.2485714285715442E-4</v>
      </c>
      <c r="X91" s="84">
        <f>STDEV($C82:$C116)</f>
        <v>4.4840482909566269E-4</v>
      </c>
      <c r="Y91" s="84">
        <f>W91+_xlfn.T.INV(0.025,34)*X91</f>
        <v>-1.536125394738365E-3</v>
      </c>
      <c r="Z91" s="84">
        <f>W91+_xlfn.T.INV(0.975,34)*X91</f>
        <v>2.8641110902405625E-4</v>
      </c>
      <c r="AB91" s="80">
        <v>7</v>
      </c>
      <c r="AC91" s="84">
        <f>AVERAGE($F82:$F116)</f>
        <v>-1.4916890302683829E-3</v>
      </c>
      <c r="AD91" s="84">
        <f>STDEV($F82:$F116)</f>
        <v>4.2365441590042963E-4</v>
      </c>
      <c r="AE91" s="84">
        <f>AC91+_xlfn.T.INV(0.025,34)*AD91</f>
        <v>-2.3526583908302363E-3</v>
      </c>
      <c r="AF91" s="84">
        <f>AC91+_xlfn.T.INV(0.975,34)*AD91</f>
        <v>-6.3071966970652934E-4</v>
      </c>
    </row>
    <row r="92" spans="1:32" x14ac:dyDescent="0.25">
      <c r="A92" s="79">
        <v>3</v>
      </c>
      <c r="B92" s="79">
        <f>'data in order'!K44</f>
        <v>-3.0000000000001137E-2</v>
      </c>
      <c r="C92" s="66">
        <f>'data in order'!L44</f>
        <v>-3.0000000000001136E-4</v>
      </c>
      <c r="D92" s="79">
        <v>100</v>
      </c>
      <c r="E92" s="79">
        <f>B92-('Y ANOVA'!I$69*'Y t tests'!D92+'Y ANOVA'!I$68)</f>
        <v>1.1488908145579582E-2</v>
      </c>
      <c r="F92" s="83">
        <f>C92-('Y ANOVA'!S$69*'Y t tests'!D92+'Y ANOVA'!S$68)</f>
        <v>-1.3156029270171463E-3</v>
      </c>
      <c r="H92" s="80">
        <v>8</v>
      </c>
      <c r="I92" s="81">
        <f>AVERAGE($B82:$B121)</f>
        <v>-6.3050000000000855E-2</v>
      </c>
      <c r="J92" s="81">
        <f>STDEV($B82:$B121)</f>
        <v>4.5120323466744959E-2</v>
      </c>
      <c r="K92" s="81">
        <f>I92+_xlfn.T.INV(0.025,39)*J92</f>
        <v>-0.1543144685853074</v>
      </c>
      <c r="L92" s="81">
        <f>I92+_xlfn.T.INV(0.975,39)*J92</f>
        <v>2.8214468585305699E-2</v>
      </c>
      <c r="M92" s="95">
        <f t="shared" si="2"/>
        <v>0.18252893717061308</v>
      </c>
      <c r="N92" s="80">
        <v>8</v>
      </c>
      <c r="O92" s="81">
        <f>AVERAGE($E82:$E121)</f>
        <v>-1.5659599864859954E-2</v>
      </c>
      <c r="P92" s="81">
        <f>STDEV($E82:$E121)</f>
        <v>4.4753227687216811E-2</v>
      </c>
      <c r="Q92" s="81">
        <f>O92+_xlfn.T.INV(0.025,39)*P92</f>
        <v>-0.1061815471501311</v>
      </c>
      <c r="R92" s="81">
        <f>O92+_xlfn.T.INV(0.975,39)*P92</f>
        <v>7.4862347420411188E-2</v>
      </c>
      <c r="S92" s="95">
        <f t="shared" si="3"/>
        <v>0.18104389457054229</v>
      </c>
      <c r="V92" s="80">
        <v>8</v>
      </c>
      <c r="W92" s="84">
        <f>AVERAGE($C82:$C121)</f>
        <v>-6.3050000000000866E-4</v>
      </c>
      <c r="X92" s="84">
        <f>STDEV($C82:$C121)</f>
        <v>4.5120323466744971E-4</v>
      </c>
      <c r="Y92" s="84">
        <f>W92+_xlfn.T.INV(0.025,39)*X92</f>
        <v>-1.5431446858530744E-3</v>
      </c>
      <c r="Z92" s="84">
        <f>W92+_xlfn.T.INV(0.975,39)*X92</f>
        <v>2.8214468585305709E-4</v>
      </c>
      <c r="AB92" s="80">
        <v>8</v>
      </c>
      <c r="AC92" s="84">
        <f>AVERAGE($F82:$F121)</f>
        <v>-1.4823496022719506E-3</v>
      </c>
      <c r="AD92" s="84">
        <f>STDEV($F82:$F121)</f>
        <v>4.3030839138299086E-4</v>
      </c>
      <c r="AE92" s="84">
        <f>AC92+_xlfn.T.INV(0.025,39)*AD92</f>
        <v>-2.3527304783379503E-3</v>
      </c>
      <c r="AF92" s="84">
        <f>AC92+_xlfn.T.INV(0.975,39)*AD92</f>
        <v>-6.1196872620595079E-4</v>
      </c>
    </row>
    <row r="93" spans="1:32" x14ac:dyDescent="0.25">
      <c r="A93" s="79">
        <v>3</v>
      </c>
      <c r="B93" s="79">
        <f>'data in order'!Q44</f>
        <v>-1.5000000000000568E-2</v>
      </c>
      <c r="C93" s="66">
        <f>'data in order'!R44</f>
        <v>-1.5000000000000568E-4</v>
      </c>
      <c r="D93" s="79">
        <v>100</v>
      </c>
      <c r="E93" s="79">
        <f>B93-('Y ANOVA'!I$69*'Y t tests'!D93+'Y ANOVA'!I$68)</f>
        <v>2.6488908145580151E-2</v>
      </c>
      <c r="F93" s="83">
        <f>C93-('Y ANOVA'!S$69*'Y t tests'!D93+'Y ANOVA'!S$68)</f>
        <v>-1.1656029270171405E-3</v>
      </c>
      <c r="M93" s="95">
        <f t="shared" si="2"/>
        <v>0</v>
      </c>
      <c r="S93" s="95">
        <f t="shared" si="3"/>
        <v>0</v>
      </c>
    </row>
    <row r="94" spans="1:32" x14ac:dyDescent="0.25">
      <c r="A94" s="79">
        <v>3</v>
      </c>
      <c r="B94" s="79">
        <f>'data in order'!W44</f>
        <v>-5.5999999999997385E-2</v>
      </c>
      <c r="C94" s="66">
        <f>'data in order'!X44</f>
        <v>-5.5999999999997382E-4</v>
      </c>
      <c r="D94" s="79">
        <v>100</v>
      </c>
      <c r="E94" s="79">
        <f>B94-('Y ANOVA'!I$69*'Y t tests'!D94+'Y ANOVA'!I$68)</f>
        <v>-1.4511091854416666E-2</v>
      </c>
      <c r="F94" s="83">
        <f>C94-('Y ANOVA'!S$69*'Y t tests'!D94+'Y ANOVA'!S$68)</f>
        <v>-1.5756029270171086E-3</v>
      </c>
      <c r="M94" s="95">
        <f t="shared" si="2"/>
        <v>0</v>
      </c>
      <c r="S94" s="95">
        <f t="shared" si="3"/>
        <v>0</v>
      </c>
    </row>
    <row r="95" spans="1:32" x14ac:dyDescent="0.25">
      <c r="A95" s="79">
        <v>3</v>
      </c>
      <c r="B95" s="79">
        <f>'data in order'!AC44</f>
        <v>-7.9999999999998295E-2</v>
      </c>
      <c r="C95" s="66">
        <f>'data in order'!AD44</f>
        <v>-7.9999999999998291E-4</v>
      </c>
      <c r="D95" s="79">
        <v>100</v>
      </c>
      <c r="E95" s="79">
        <f>B95-('Y ANOVA'!I$69*'Y t tests'!D95+'Y ANOVA'!I$68)</f>
        <v>-3.8511091854417576E-2</v>
      </c>
      <c r="F95" s="83">
        <f>C95-('Y ANOVA'!S$69*'Y t tests'!D95+'Y ANOVA'!S$68)</f>
        <v>-1.8156029270171179E-3</v>
      </c>
      <c r="M95" s="95">
        <f t="shared" si="2"/>
        <v>0</v>
      </c>
      <c r="S95" s="95">
        <f t="shared" si="3"/>
        <v>0</v>
      </c>
    </row>
    <row r="96" spans="1:32" x14ac:dyDescent="0.25">
      <c r="A96" s="79">
        <v>3</v>
      </c>
      <c r="B96" s="79">
        <f>'data in order'!AI44</f>
        <v>-5.2000000000006708E-2</v>
      </c>
      <c r="C96" s="66">
        <f>'data in order'!AJ44</f>
        <v>-5.2000000000006707E-4</v>
      </c>
      <c r="D96" s="79">
        <v>100</v>
      </c>
      <c r="E96" s="79">
        <f>B96-('Y ANOVA'!I$69*'Y t tests'!D96+'Y ANOVA'!I$68)</f>
        <v>-1.0511091854425988E-2</v>
      </c>
      <c r="F96" s="83">
        <f>C96-('Y ANOVA'!S$69*'Y t tests'!D96+'Y ANOVA'!S$68)</f>
        <v>-1.535602927017202E-3</v>
      </c>
      <c r="M96" s="95">
        <f t="shared" si="2"/>
        <v>0</v>
      </c>
      <c r="S96" s="95">
        <f t="shared" si="3"/>
        <v>0</v>
      </c>
    </row>
    <row r="97" spans="1:19" x14ac:dyDescent="0.25">
      <c r="A97" s="79">
        <v>4</v>
      </c>
      <c r="B97" s="79">
        <f>'data in order'!K61</f>
        <v>-3.1000000000005912E-2</v>
      </c>
      <c r="C97" s="66">
        <f>'data in order'!L61</f>
        <v>-3.1000000000005914E-4</v>
      </c>
      <c r="D97" s="79">
        <v>100</v>
      </c>
      <c r="E97" s="79">
        <f>B97-('Y ANOVA'!I$94*'Y t tests'!D97+'Y ANOVA'!I$93)</f>
        <v>1.3422790294621359E-2</v>
      </c>
      <c r="F97" s="83">
        <f>C97-('Y ANOVA'!S$94*'Y t tests'!D97+'Y ANOVA'!S$93)</f>
        <v>-1.1821182120162318E-3</v>
      </c>
      <c r="M97" s="95">
        <f t="shared" si="2"/>
        <v>0</v>
      </c>
      <c r="S97" s="95">
        <f t="shared" si="3"/>
        <v>0</v>
      </c>
    </row>
    <row r="98" spans="1:19" x14ac:dyDescent="0.25">
      <c r="A98" s="79">
        <v>4</v>
      </c>
      <c r="B98" s="79">
        <f>'data in order'!Q61</f>
        <v>6.0000000000002274E-3</v>
      </c>
      <c r="C98" s="66">
        <f>'data in order'!R61</f>
        <v>6.0000000000002272E-5</v>
      </c>
      <c r="D98" s="79">
        <v>100</v>
      </c>
      <c r="E98" s="79">
        <f>B98-('Y ANOVA'!I$94*'Y t tests'!D98+'Y ANOVA'!I$93)</f>
        <v>5.0422790294627498E-2</v>
      </c>
      <c r="F98" s="83">
        <f>C98-('Y ANOVA'!S$94*'Y t tests'!D98+'Y ANOVA'!S$93)</f>
        <v>-8.1211821201617037E-4</v>
      </c>
      <c r="M98" s="95">
        <f t="shared" si="2"/>
        <v>0</v>
      </c>
      <c r="S98" s="95">
        <f t="shared" si="3"/>
        <v>0</v>
      </c>
    </row>
    <row r="99" spans="1:19" x14ac:dyDescent="0.25">
      <c r="A99" s="79">
        <v>4</v>
      </c>
      <c r="B99" s="79">
        <f>'data in order'!W61</f>
        <v>-9.0000000000003411E-2</v>
      </c>
      <c r="C99" s="66">
        <f>'data in order'!X61</f>
        <v>-9.0000000000003413E-4</v>
      </c>
      <c r="D99" s="79">
        <v>100</v>
      </c>
      <c r="E99" s="79">
        <f>B99-('Y ANOVA'!I$94*'Y t tests'!D99+'Y ANOVA'!I$93)</f>
        <v>-4.557720970537614E-2</v>
      </c>
      <c r="F99" s="83">
        <f>C99-('Y ANOVA'!S$94*'Y t tests'!D99+'Y ANOVA'!S$93)</f>
        <v>-1.7721182120162067E-3</v>
      </c>
      <c r="M99" s="95">
        <f t="shared" si="2"/>
        <v>0</v>
      </c>
      <c r="S99" s="95">
        <f t="shared" si="3"/>
        <v>0</v>
      </c>
    </row>
    <row r="100" spans="1:19" x14ac:dyDescent="0.25">
      <c r="A100" s="79">
        <v>4</v>
      </c>
      <c r="B100" s="79">
        <f>'data in order'!AC61</f>
        <v>-0.16800000000000637</v>
      </c>
      <c r="C100" s="66">
        <f>'data in order'!AD61</f>
        <v>-1.6800000000000636E-3</v>
      </c>
      <c r="D100" s="79">
        <v>100</v>
      </c>
      <c r="E100" s="79">
        <f>B100-('Y ANOVA'!I$94*'Y t tests'!D100+'Y ANOVA'!I$93)</f>
        <v>-0.1235772097053791</v>
      </c>
      <c r="F100" s="83">
        <f>C100-('Y ANOVA'!S$94*'Y t tests'!D100+'Y ANOVA'!S$93)</f>
        <v>-2.5521182120162361E-3</v>
      </c>
      <c r="M100" s="95">
        <f t="shared" si="2"/>
        <v>0</v>
      </c>
      <c r="S100" s="95">
        <f t="shared" si="3"/>
        <v>0</v>
      </c>
    </row>
    <row r="101" spans="1:19" x14ac:dyDescent="0.25">
      <c r="A101" s="79">
        <v>4</v>
      </c>
      <c r="B101" s="79">
        <f>'data in order'!AI61</f>
        <v>-8.4999999999993747E-2</v>
      </c>
      <c r="C101" s="66">
        <f>'data in order'!AJ61</f>
        <v>-8.499999999999375E-4</v>
      </c>
      <c r="D101" s="79">
        <v>100</v>
      </c>
      <c r="E101" s="79">
        <f>B101-('Y ANOVA'!I$94*'Y t tests'!D101+'Y ANOVA'!I$93)</f>
        <v>-4.0577209705366477E-2</v>
      </c>
      <c r="F101" s="83">
        <f>C101-('Y ANOVA'!S$94*'Y t tests'!D101+'Y ANOVA'!S$93)</f>
        <v>-1.7221182120161103E-3</v>
      </c>
      <c r="M101" s="95">
        <f t="shared" si="2"/>
        <v>0</v>
      </c>
      <c r="S101" s="95">
        <f t="shared" si="3"/>
        <v>0</v>
      </c>
    </row>
    <row r="102" spans="1:19" x14ac:dyDescent="0.25">
      <c r="A102" s="79">
        <v>5</v>
      </c>
      <c r="B102" s="79">
        <f>'data in order'!K78</f>
        <v>-5.8000000000006935E-2</v>
      </c>
      <c r="C102" s="66">
        <f>'data in order'!L78</f>
        <v>-5.8000000000006939E-4</v>
      </c>
      <c r="D102" s="79">
        <v>100</v>
      </c>
      <c r="E102" s="79">
        <f>B102-('Y ANOVA'!I$119*'Y t tests'!D102+'Y ANOVA'!I$118)</f>
        <v>-1.1780346620457682E-2</v>
      </c>
      <c r="F102" s="83">
        <f>C102-('Y ANOVA'!S$119*'Y t tests'!D102+'Y ANOVA'!S$118)</f>
        <v>-1.4155047371462255E-3</v>
      </c>
      <c r="M102" s="95">
        <f t="shared" si="2"/>
        <v>0</v>
      </c>
      <c r="S102" s="95">
        <f t="shared" si="3"/>
        <v>0</v>
      </c>
    </row>
    <row r="103" spans="1:19" x14ac:dyDescent="0.25">
      <c r="A103" s="79">
        <v>5</v>
      </c>
      <c r="B103" s="79">
        <f>'data in order'!Q78</f>
        <v>-4.8000000000001819E-2</v>
      </c>
      <c r="C103" s="66">
        <f>'data in order'!R78</f>
        <v>-4.8000000000001817E-4</v>
      </c>
      <c r="D103" s="79">
        <v>100</v>
      </c>
      <c r="E103" s="79">
        <f>B103-('Y ANOVA'!I$119*'Y t tests'!D103+'Y ANOVA'!I$118)</f>
        <v>-1.7803466204525664E-3</v>
      </c>
      <c r="F103" s="83">
        <f>C103-('Y ANOVA'!S$119*'Y t tests'!D103+'Y ANOVA'!S$118)</f>
        <v>-1.3155047371461743E-3</v>
      </c>
      <c r="M103" s="95">
        <f t="shared" si="2"/>
        <v>0</v>
      </c>
      <c r="S103" s="95">
        <f t="shared" si="3"/>
        <v>0</v>
      </c>
    </row>
    <row r="104" spans="1:19" x14ac:dyDescent="0.25">
      <c r="A104" s="79">
        <v>5</v>
      </c>
      <c r="B104" s="79">
        <f>'data in order'!W78</f>
        <v>-5.2999999999997272E-2</v>
      </c>
      <c r="C104" s="66">
        <f>'data in order'!X78</f>
        <v>-5.2999999999997277E-4</v>
      </c>
      <c r="D104" s="79">
        <v>100</v>
      </c>
      <c r="E104" s="79">
        <f>B104-('Y ANOVA'!I$119*'Y t tests'!D104+'Y ANOVA'!I$118)</f>
        <v>-6.7803466204480189E-3</v>
      </c>
      <c r="F104" s="83">
        <f>C104-('Y ANOVA'!S$119*'Y t tests'!D104+'Y ANOVA'!S$118)</f>
        <v>-1.3655047371461289E-3</v>
      </c>
      <c r="M104" s="95">
        <f t="shared" si="2"/>
        <v>0</v>
      </c>
      <c r="S104" s="95">
        <f t="shared" si="3"/>
        <v>0</v>
      </c>
    </row>
    <row r="105" spans="1:19" x14ac:dyDescent="0.25">
      <c r="A105" s="79">
        <v>5</v>
      </c>
      <c r="B105" s="79">
        <f>'data in order'!AC78</f>
        <v>-0.12199999999999989</v>
      </c>
      <c r="C105" s="66">
        <f>'data in order'!AD78</f>
        <v>-1.2199999999999989E-3</v>
      </c>
      <c r="D105" s="79">
        <v>100</v>
      </c>
      <c r="E105" s="79">
        <f>B105-('Y ANOVA'!I$119*'Y t tests'!D105+'Y ANOVA'!I$118)</f>
        <v>-7.5780346620450634E-2</v>
      </c>
      <c r="F105" s="83">
        <f>C105-('Y ANOVA'!S$119*'Y t tests'!D105+'Y ANOVA'!S$118)</f>
        <v>-2.055504737146155E-3</v>
      </c>
      <c r="M105" s="95">
        <f t="shared" si="2"/>
        <v>0</v>
      </c>
      <c r="S105" s="95">
        <f t="shared" si="3"/>
        <v>0</v>
      </c>
    </row>
    <row r="106" spans="1:19" x14ac:dyDescent="0.25">
      <c r="A106" s="79">
        <v>5</v>
      </c>
      <c r="B106" s="79">
        <f>'data in order'!AI78</f>
        <v>-0.11400000000000432</v>
      </c>
      <c r="C106" s="66">
        <f>'data in order'!AJ78</f>
        <v>-1.1400000000000431E-3</v>
      </c>
      <c r="D106" s="79">
        <v>100</v>
      </c>
      <c r="E106" s="79">
        <f>B106-('Y ANOVA'!I$119*'Y t tests'!D106+'Y ANOVA'!I$118)</f>
        <v>-6.7780346620455068E-2</v>
      </c>
      <c r="F106" s="83">
        <f>C106-('Y ANOVA'!S$119*'Y t tests'!D106+'Y ANOVA'!S$118)</f>
        <v>-1.9755047371461994E-3</v>
      </c>
      <c r="M106" s="95">
        <f t="shared" si="2"/>
        <v>0</v>
      </c>
      <c r="S106" s="95">
        <f t="shared" si="3"/>
        <v>0</v>
      </c>
    </row>
    <row r="107" spans="1:19" x14ac:dyDescent="0.25">
      <c r="A107" s="79">
        <v>6</v>
      </c>
      <c r="B107" s="79">
        <f>'data in order'!K95</f>
        <v>-0.16500000000000625</v>
      </c>
      <c r="C107" s="66">
        <f>'data in order'!L95</f>
        <v>-1.6500000000000624E-3</v>
      </c>
      <c r="D107" s="79">
        <v>100</v>
      </c>
      <c r="E107" s="79">
        <f>B107-('Y ANOVA'!I$144*'Y t tests'!D107+'Y ANOVA'!I$143)</f>
        <v>-0.11617718082034145</v>
      </c>
      <c r="F107" s="83">
        <f>C107-('Y ANOVA'!S$144*'Y t tests'!D107+'Y ANOVA'!S$143)</f>
        <v>-2.3608911996919539E-3</v>
      </c>
      <c r="M107" s="95">
        <f t="shared" si="2"/>
        <v>0</v>
      </c>
      <c r="S107" s="95">
        <f t="shared" si="3"/>
        <v>0</v>
      </c>
    </row>
    <row r="108" spans="1:19" x14ac:dyDescent="0.25">
      <c r="A108" s="79">
        <v>6</v>
      </c>
      <c r="B108" s="79">
        <f>'data in order'!Q95</f>
        <v>-3.4000000000006025E-2</v>
      </c>
      <c r="C108" s="66">
        <f>'data in order'!R95</f>
        <v>-3.4000000000006025E-4</v>
      </c>
      <c r="D108" s="79">
        <v>100</v>
      </c>
      <c r="E108" s="79">
        <f>B108-('Y ANOVA'!I$144*'Y t tests'!D108+'Y ANOVA'!I$143)</f>
        <v>1.4822819179658768E-2</v>
      </c>
      <c r="F108" s="83">
        <f>C108-('Y ANOVA'!S$144*'Y t tests'!D108+'Y ANOVA'!S$143)</f>
        <v>-1.0508911996919518E-3</v>
      </c>
      <c r="M108" s="95"/>
      <c r="S108" s="95"/>
    </row>
    <row r="109" spans="1:19" x14ac:dyDescent="0.25">
      <c r="A109" s="79">
        <v>6</v>
      </c>
      <c r="B109" s="79">
        <f>'data in order'!W95</f>
        <v>-4.0000000000006253E-2</v>
      </c>
      <c r="C109" s="66">
        <f>'data in order'!X95</f>
        <v>-4.0000000000006252E-4</v>
      </c>
      <c r="D109" s="79">
        <v>100</v>
      </c>
      <c r="E109" s="79">
        <f>B109-('Y ANOVA'!I$144*'Y t tests'!D109+'Y ANOVA'!I$143)</f>
        <v>8.8228191796585406E-3</v>
      </c>
      <c r="F109" s="83">
        <f>C109-('Y ANOVA'!S$144*'Y t tests'!D109+'Y ANOVA'!S$143)</f>
        <v>-1.1108911996919541E-3</v>
      </c>
      <c r="M109" s="95"/>
      <c r="S109" s="95"/>
    </row>
    <row r="110" spans="1:19" x14ac:dyDescent="0.25">
      <c r="A110" s="79">
        <v>6</v>
      </c>
      <c r="B110" s="79">
        <f>'data in order'!AC95</f>
        <v>-0.13299999999999557</v>
      </c>
      <c r="C110" s="66">
        <f>'data in order'!AD95</f>
        <v>-1.3299999999999556E-3</v>
      </c>
      <c r="D110" s="79">
        <v>100</v>
      </c>
      <c r="E110" s="79">
        <f>B110-('Y ANOVA'!I$144*'Y t tests'!D110+'Y ANOVA'!I$143)</f>
        <v>-8.4177180820330766E-2</v>
      </c>
      <c r="F110" s="83">
        <f>C110-('Y ANOVA'!S$144*'Y t tests'!D110+'Y ANOVA'!S$143)</f>
        <v>-2.0408911996918468E-3</v>
      </c>
      <c r="M110" s="95">
        <f t="shared" si="2"/>
        <v>0</v>
      </c>
      <c r="S110" s="95">
        <f t="shared" si="3"/>
        <v>0</v>
      </c>
    </row>
    <row r="111" spans="1:19" x14ac:dyDescent="0.25">
      <c r="A111" s="79">
        <v>6</v>
      </c>
      <c r="B111" s="79">
        <f>'data in order'!AI95</f>
        <v>-3.7999999999996703E-2</v>
      </c>
      <c r="C111" s="66">
        <f>'data in order'!AJ95</f>
        <v>-3.7999999999996701E-4</v>
      </c>
      <c r="D111" s="79">
        <v>100</v>
      </c>
      <c r="E111" s="79">
        <f>B111-('Y ANOVA'!I$144*'Y t tests'!D111+'Y ANOVA'!I$143)</f>
        <v>1.082281917966809E-2</v>
      </c>
      <c r="F111" s="83">
        <f>C111-('Y ANOVA'!S$144*'Y t tests'!D111+'Y ANOVA'!S$143)</f>
        <v>-1.0908911996918584E-3</v>
      </c>
      <c r="M111" s="95">
        <f t="shared" si="2"/>
        <v>0</v>
      </c>
      <c r="S111" s="95">
        <f t="shared" si="3"/>
        <v>0</v>
      </c>
    </row>
    <row r="112" spans="1:19" x14ac:dyDescent="0.25">
      <c r="A112" s="79">
        <v>7</v>
      </c>
      <c r="B112" s="79">
        <f>'data in order'!K112</f>
        <v>-0.12300000000000466</v>
      </c>
      <c r="C112" s="66">
        <f>'data in order'!L112</f>
        <v>-1.2300000000000466E-3</v>
      </c>
      <c r="D112" s="79">
        <v>100</v>
      </c>
      <c r="E112" s="79">
        <f>B112-('Y ANOVA'!I$169*'Y t tests'!D112+'Y ANOVA'!I$168)</f>
        <v>-7.3080168358509418E-2</v>
      </c>
      <c r="F112" s="83">
        <f>C112-('Y ANOVA'!S$169*'Y t tests'!D112+'Y ANOVA'!S$168)</f>
        <v>-1.9595615663943666E-3</v>
      </c>
      <c r="M112" s="95">
        <f t="shared" si="2"/>
        <v>0</v>
      </c>
      <c r="S112" s="95">
        <f t="shared" si="3"/>
        <v>0</v>
      </c>
    </row>
    <row r="113" spans="1:32" x14ac:dyDescent="0.25">
      <c r="A113" s="79">
        <v>7</v>
      </c>
      <c r="B113" s="79">
        <f>'data in order'!Q112</f>
        <v>-3.7999999999996703E-2</v>
      </c>
      <c r="C113" s="66">
        <f>'data in order'!R112</f>
        <v>-3.7999999999996701E-4</v>
      </c>
      <c r="D113" s="79">
        <v>100</v>
      </c>
      <c r="E113" s="79">
        <f>B113-('Y ANOVA'!I$169*'Y t tests'!D113+'Y ANOVA'!I$168)</f>
        <v>1.1919831641498534E-2</v>
      </c>
      <c r="F113" s="83">
        <f>C113-('Y ANOVA'!S$169*'Y t tests'!D113+'Y ANOVA'!S$168)</f>
        <v>-1.109561566394287E-3</v>
      </c>
      <c r="M113" s="95">
        <f t="shared" si="2"/>
        <v>0</v>
      </c>
      <c r="S113" s="95">
        <f t="shared" si="3"/>
        <v>0</v>
      </c>
    </row>
    <row r="114" spans="1:32" x14ac:dyDescent="0.25">
      <c r="A114" s="79">
        <v>7</v>
      </c>
      <c r="B114" s="79">
        <f>'data in order'!W112</f>
        <v>-5.5999999999997385E-2</v>
      </c>
      <c r="C114" s="66">
        <f>'data in order'!X112</f>
        <v>-5.5999999999997382E-4</v>
      </c>
      <c r="D114" s="79">
        <v>100</v>
      </c>
      <c r="E114" s="79">
        <f>B114-('Y ANOVA'!I$169*'Y t tests'!D114+'Y ANOVA'!I$168)</f>
        <v>-6.0801683585021485E-3</v>
      </c>
      <c r="F114" s="83">
        <f>C114-('Y ANOVA'!S$169*'Y t tests'!D114+'Y ANOVA'!S$168)</f>
        <v>-1.2895615663942937E-3</v>
      </c>
      <c r="M114" s="95">
        <f t="shared" si="2"/>
        <v>0</v>
      </c>
      <c r="S114" s="95">
        <f t="shared" si="3"/>
        <v>0</v>
      </c>
    </row>
    <row r="115" spans="1:32" x14ac:dyDescent="0.25">
      <c r="A115" s="79">
        <v>7</v>
      </c>
      <c r="B115" s="79">
        <f>'data in order'!AC112</f>
        <v>-8.7000000000003297E-2</v>
      </c>
      <c r="C115" s="66">
        <f>'data in order'!AD112</f>
        <v>-8.7000000000003296E-4</v>
      </c>
      <c r="D115" s="79">
        <v>100</v>
      </c>
      <c r="E115" s="79">
        <f>B115-('Y ANOVA'!I$169*'Y t tests'!D115+'Y ANOVA'!I$168)</f>
        <v>-3.708016835850806E-2</v>
      </c>
      <c r="F115" s="83">
        <f>C115-('Y ANOVA'!S$169*'Y t tests'!D115+'Y ANOVA'!S$168)</f>
        <v>-1.5995615663943531E-3</v>
      </c>
      <c r="M115" s="95">
        <f t="shared" si="2"/>
        <v>0</v>
      </c>
      <c r="S115" s="95">
        <f t="shared" si="3"/>
        <v>0</v>
      </c>
    </row>
    <row r="116" spans="1:32" x14ac:dyDescent="0.25">
      <c r="A116" s="79">
        <v>7</v>
      </c>
      <c r="B116" s="79">
        <f>'data in order'!AI112</f>
        <v>-3.7000000000006139E-2</v>
      </c>
      <c r="C116" s="66">
        <f>'data in order'!AJ112</f>
        <v>-3.7000000000006141E-4</v>
      </c>
      <c r="D116" s="79">
        <v>100</v>
      </c>
      <c r="E116" s="79">
        <f>B116-('Y ANOVA'!I$169*'Y t tests'!D116+'Y ANOVA'!I$168)</f>
        <v>1.2919831641489098E-2</v>
      </c>
      <c r="F116" s="83">
        <f>C116-('Y ANOVA'!S$169*'Y t tests'!D116+'Y ANOVA'!S$168)</f>
        <v>-1.0995615663943815E-3</v>
      </c>
      <c r="M116" s="95">
        <f t="shared" si="2"/>
        <v>0</v>
      </c>
      <c r="S116" s="95">
        <f t="shared" si="3"/>
        <v>0</v>
      </c>
    </row>
    <row r="117" spans="1:32" x14ac:dyDescent="0.25">
      <c r="A117" s="79">
        <v>8</v>
      </c>
      <c r="B117" s="79">
        <f>'data in order'!K129</f>
        <v>-2.5999999999996248E-2</v>
      </c>
      <c r="C117" s="66">
        <f>'data in order'!L129</f>
        <v>-2.5999999999996246E-4</v>
      </c>
      <c r="D117" s="79">
        <v>100</v>
      </c>
      <c r="E117" s="79">
        <f>B117-('Y ANOVA'!I$194*'Y t tests'!D117+'Y ANOVA'!I$193)</f>
        <v>2.3367655979206349E-2</v>
      </c>
      <c r="F117" s="83">
        <f>C117-('Y ANOVA'!S$194*'Y t tests'!D117+'Y ANOVA'!S$193)</f>
        <v>-1.0069736062969007E-3</v>
      </c>
      <c r="M117" s="95">
        <f t="shared" si="2"/>
        <v>0</v>
      </c>
      <c r="S117" s="95">
        <f t="shared" si="3"/>
        <v>0</v>
      </c>
    </row>
    <row r="118" spans="1:32" x14ac:dyDescent="0.25">
      <c r="A118" s="79">
        <v>8</v>
      </c>
      <c r="B118" s="79">
        <f>'data in order'!Q129</f>
        <v>-1.099999999999568E-2</v>
      </c>
      <c r="C118" s="66">
        <f>'data in order'!R129</f>
        <v>-1.099999999999568E-4</v>
      </c>
      <c r="D118" s="79">
        <v>100</v>
      </c>
      <c r="E118" s="79">
        <f>B118-('Y ANOVA'!I$194*'Y t tests'!D118+'Y ANOVA'!I$193)</f>
        <v>3.8367655979206917E-2</v>
      </c>
      <c r="F118" s="83">
        <f>C118-('Y ANOVA'!S$194*'Y t tests'!D118+'Y ANOVA'!S$193)</f>
        <v>-8.5697360629689498E-4</v>
      </c>
      <c r="M118" s="95">
        <f t="shared" si="2"/>
        <v>0</v>
      </c>
      <c r="S118" s="95">
        <f t="shared" si="3"/>
        <v>0</v>
      </c>
    </row>
    <row r="119" spans="1:32" x14ac:dyDescent="0.25">
      <c r="A119" s="79">
        <v>8</v>
      </c>
      <c r="B119" s="79">
        <f>'data in order'!W129</f>
        <v>-7.6999999999998181E-2</v>
      </c>
      <c r="C119" s="66">
        <f>'data in order'!X129</f>
        <v>-7.6999999999998185E-4</v>
      </c>
      <c r="D119" s="79">
        <v>100</v>
      </c>
      <c r="E119" s="79">
        <f>B119-('Y ANOVA'!I$194*'Y t tests'!D119+'Y ANOVA'!I$193)</f>
        <v>-2.7632344020795584E-2</v>
      </c>
      <c r="F119" s="83">
        <f>C119-('Y ANOVA'!S$194*'Y t tests'!D119+'Y ANOVA'!S$193)</f>
        <v>-1.51697360629692E-3</v>
      </c>
      <c r="M119" s="95">
        <f t="shared" si="2"/>
        <v>0</v>
      </c>
      <c r="S119" s="95">
        <f t="shared" si="3"/>
        <v>0</v>
      </c>
    </row>
    <row r="120" spans="1:32" x14ac:dyDescent="0.25">
      <c r="A120" s="79">
        <v>8</v>
      </c>
      <c r="B120" s="79">
        <f>'data in order'!AC129</f>
        <v>-0.14400000000000546</v>
      </c>
      <c r="C120" s="66">
        <f>'data in order'!AD129</f>
        <v>-1.4400000000000545E-3</v>
      </c>
      <c r="D120" s="79">
        <v>100</v>
      </c>
      <c r="E120" s="79">
        <f>B120-('Y ANOVA'!I$194*'Y t tests'!D120+'Y ANOVA'!I$193)</f>
        <v>-9.4632344020802867E-2</v>
      </c>
      <c r="F120" s="83">
        <f>C120-('Y ANOVA'!S$194*'Y t tests'!D120+'Y ANOVA'!S$193)</f>
        <v>-2.1869736062969927E-3</v>
      </c>
      <c r="M120" s="95">
        <f t="shared" si="2"/>
        <v>0</v>
      </c>
      <c r="S120" s="95">
        <f t="shared" si="3"/>
        <v>0</v>
      </c>
    </row>
    <row r="121" spans="1:32" x14ac:dyDescent="0.25">
      <c r="A121" s="79">
        <v>8</v>
      </c>
      <c r="B121" s="79">
        <f>'data in order'!AI129</f>
        <v>-7.6999999999998181E-2</v>
      </c>
      <c r="C121" s="66">
        <f>'data in order'!AJ129</f>
        <v>-7.6999999999998185E-4</v>
      </c>
      <c r="D121" s="79">
        <v>100</v>
      </c>
      <c r="E121" s="79">
        <f>B121-('Y ANOVA'!I$194*'Y t tests'!D121+'Y ANOVA'!I$193)</f>
        <v>-2.7632344020795584E-2</v>
      </c>
      <c r="F121" s="83">
        <f>C121-('Y ANOVA'!S$194*'Y t tests'!D121+'Y ANOVA'!S$193)</f>
        <v>-1.51697360629692E-3</v>
      </c>
      <c r="M121" s="95">
        <f t="shared" si="2"/>
        <v>0</v>
      </c>
      <c r="S121" s="95">
        <f t="shared" si="3"/>
        <v>0</v>
      </c>
    </row>
    <row r="122" spans="1:32" ht="15.6" x14ac:dyDescent="0.3">
      <c r="A122" s="79">
        <v>1</v>
      </c>
      <c r="B122" s="79">
        <f>'data in order'!K11</f>
        <v>-0.11000000000001364</v>
      </c>
      <c r="C122" s="66">
        <f>'data in order'!L11</f>
        <v>-7.3333333333342431E-4</v>
      </c>
      <c r="D122" s="79">
        <v>150</v>
      </c>
      <c r="E122" s="79">
        <f>B122-('Y ANOVA'!I$18*'Y t tests'!D122+'Y ANOVA'!I$17)</f>
        <v>5.7369150779796874E-3</v>
      </c>
      <c r="F122" s="83">
        <f>C122-('Y ANOVA'!S$18*'Y t tests'!D122+'Y ANOVA'!S$17)</f>
        <v>-8.6962449451256918E-5</v>
      </c>
      <c r="H122" s="92" t="s">
        <v>205</v>
      </c>
      <c r="I122" s="93"/>
      <c r="J122" s="93"/>
      <c r="K122" s="93"/>
      <c r="L122" s="94"/>
      <c r="M122" s="95">
        <f t="shared" si="2"/>
        <v>0</v>
      </c>
      <c r="N122" s="92" t="s">
        <v>206</v>
      </c>
      <c r="O122" s="93"/>
      <c r="P122" s="93"/>
      <c r="Q122" s="93"/>
      <c r="R122" s="94"/>
      <c r="S122" s="95">
        <f t="shared" si="3"/>
        <v>0</v>
      </c>
      <c r="V122" s="92" t="s">
        <v>213</v>
      </c>
      <c r="W122" s="93"/>
      <c r="X122" s="93"/>
      <c r="Y122" s="93"/>
      <c r="Z122" s="94"/>
      <c r="AB122" s="92" t="s">
        <v>214</v>
      </c>
      <c r="AC122" s="93"/>
      <c r="AD122" s="93"/>
      <c r="AE122" s="93"/>
      <c r="AF122" s="94"/>
    </row>
    <row r="123" spans="1:32" x14ac:dyDescent="0.25">
      <c r="A123" s="79">
        <v>1</v>
      </c>
      <c r="B123" s="79">
        <f>'data in order'!Q11</f>
        <v>-6.0000000000002274E-2</v>
      </c>
      <c r="C123" s="66">
        <f>'data in order'!R11</f>
        <v>-4.0000000000001514E-4</v>
      </c>
      <c r="D123" s="79">
        <v>150</v>
      </c>
      <c r="E123" s="79">
        <f>B123-('Y ANOVA'!I$18*'Y t tests'!D123+'Y ANOVA'!I$17)</f>
        <v>5.5736915077991056E-2</v>
      </c>
      <c r="F123" s="83">
        <f>C123-('Y ANOVA'!S$18*'Y t tests'!D123+'Y ANOVA'!S$17)</f>
        <v>2.4637088388215224E-4</v>
      </c>
      <c r="H123" s="80"/>
      <c r="I123" s="80"/>
      <c r="J123" s="80"/>
      <c r="K123" s="82" t="s">
        <v>196</v>
      </c>
      <c r="L123" s="82"/>
      <c r="M123" s="95"/>
      <c r="N123" s="80"/>
      <c r="O123" s="80"/>
      <c r="P123" s="80"/>
      <c r="Q123" s="82" t="s">
        <v>196</v>
      </c>
      <c r="R123" s="82"/>
      <c r="S123" s="95"/>
      <c r="V123" s="80"/>
      <c r="W123" s="80"/>
      <c r="X123" s="80"/>
      <c r="Y123" s="82" t="s">
        <v>196</v>
      </c>
      <c r="Z123" s="82"/>
      <c r="AB123" s="80"/>
      <c r="AC123" s="80"/>
      <c r="AD123" s="80"/>
      <c r="AE123" s="82" t="s">
        <v>196</v>
      </c>
      <c r="AF123" s="82"/>
    </row>
    <row r="124" spans="1:32" x14ac:dyDescent="0.25">
      <c r="A124" s="79">
        <v>1</v>
      </c>
      <c r="B124" s="79">
        <f>'data in order'!W11</f>
        <v>-0.15100000000001046</v>
      </c>
      <c r="C124" s="66">
        <f>'data in order'!X11</f>
        <v>-1.0066666666667364E-3</v>
      </c>
      <c r="D124" s="79">
        <v>150</v>
      </c>
      <c r="E124" s="79">
        <f>B124-('Y ANOVA'!I$18*'Y t tests'!D124+'Y ANOVA'!I$17)</f>
        <v>-3.5263084922017129E-2</v>
      </c>
      <c r="F124" s="83">
        <f>C124-('Y ANOVA'!S$18*'Y t tests'!D124+'Y ANOVA'!S$17)</f>
        <v>-3.60295782784569E-4</v>
      </c>
      <c r="H124" s="80" t="s">
        <v>173</v>
      </c>
      <c r="I124" s="80" t="s">
        <v>169</v>
      </c>
      <c r="J124" s="80" t="s">
        <v>170</v>
      </c>
      <c r="K124" s="80" t="s">
        <v>171</v>
      </c>
      <c r="L124" s="80" t="s">
        <v>172</v>
      </c>
      <c r="M124" s="95"/>
      <c r="N124" s="80" t="s">
        <v>173</v>
      </c>
      <c r="O124" s="80" t="s">
        <v>169</v>
      </c>
      <c r="P124" s="80" t="s">
        <v>170</v>
      </c>
      <c r="Q124" s="80" t="s">
        <v>171</v>
      </c>
      <c r="R124" s="80" t="s">
        <v>172</v>
      </c>
      <c r="S124" s="95"/>
      <c r="V124" s="80" t="s">
        <v>173</v>
      </c>
      <c r="W124" s="80" t="s">
        <v>169</v>
      </c>
      <c r="X124" s="80" t="s">
        <v>170</v>
      </c>
      <c r="Y124" s="80" t="s">
        <v>171</v>
      </c>
      <c r="Z124" s="80" t="s">
        <v>172</v>
      </c>
      <c r="AB124" s="80" t="s">
        <v>173</v>
      </c>
      <c r="AC124" s="80" t="s">
        <v>169</v>
      </c>
      <c r="AD124" s="80" t="s">
        <v>170</v>
      </c>
      <c r="AE124" s="80" t="s">
        <v>171</v>
      </c>
      <c r="AF124" s="80" t="s">
        <v>172</v>
      </c>
    </row>
    <row r="125" spans="1:32" x14ac:dyDescent="0.25">
      <c r="A125" s="79">
        <v>1</v>
      </c>
      <c r="B125" s="79">
        <f>'data in order'!AC11</f>
        <v>-0.1939999999999884</v>
      </c>
      <c r="C125" s="66">
        <f>'data in order'!AD11</f>
        <v>-1.293333333333256E-3</v>
      </c>
      <c r="D125" s="79">
        <v>150</v>
      </c>
      <c r="E125" s="79">
        <f>B125-('Y ANOVA'!I$18*'Y t tests'!D125+'Y ANOVA'!I$17)</f>
        <v>-7.8263084921995074E-2</v>
      </c>
      <c r="F125" s="83">
        <f>C125-('Y ANOVA'!S$18*'Y t tests'!D125+'Y ANOVA'!S$17)</f>
        <v>-6.469624494510886E-4</v>
      </c>
      <c r="H125" s="80">
        <v>1</v>
      </c>
      <c r="I125" s="81">
        <f>AVERAGE($B122:$B126)</f>
        <v>-0.12960000000000491</v>
      </c>
      <c r="J125" s="81">
        <f>STDEV($B122:$B126)</f>
        <v>4.961149060449143E-2</v>
      </c>
      <c r="K125" s="81">
        <f>I125+_xlfn.T.INV(0.025,4)*J125</f>
        <v>-0.26734358025041149</v>
      </c>
      <c r="L125" s="81">
        <f>I125+_xlfn.T.INV(0.975,4)*J125</f>
        <v>8.1435802504016275E-3</v>
      </c>
      <c r="M125" s="95">
        <f t="shared" si="2"/>
        <v>0.27548716050081312</v>
      </c>
      <c r="N125" s="80">
        <v>1</v>
      </c>
      <c r="O125" s="81">
        <f>AVERAGE($E122:$E126)</f>
        <v>-1.3863084922011581E-2</v>
      </c>
      <c r="P125" s="81">
        <f>STDEV($E122:$E126)</f>
        <v>4.9611490604491444E-2</v>
      </c>
      <c r="Q125" s="81">
        <f>O125+_xlfn.T.INV(0.025,4)*P125</f>
        <v>-0.15160666517241816</v>
      </c>
      <c r="R125" s="81">
        <f>O125+_xlfn.T.INV(0.975,4)*P125</f>
        <v>0.12388049532839499</v>
      </c>
      <c r="S125" s="95">
        <f t="shared" si="3"/>
        <v>0.27548716050081312</v>
      </c>
      <c r="V125" s="80">
        <v>1</v>
      </c>
      <c r="W125" s="84">
        <f>AVERAGE($C122:$C126)</f>
        <v>-8.640000000000326E-4</v>
      </c>
      <c r="X125" s="84">
        <f>STDEV($C122:$C126)</f>
        <v>3.3074327069660959E-4</v>
      </c>
      <c r="Y125" s="84">
        <f>W125+_xlfn.T.INV(0.025,4)*X125</f>
        <v>-1.7822905350027432E-3</v>
      </c>
      <c r="Z125" s="84">
        <f>W125+_xlfn.T.INV(0.975,4)*X125</f>
        <v>5.4290535002677709E-5</v>
      </c>
      <c r="AB125" s="80">
        <v>1</v>
      </c>
      <c r="AC125" s="84">
        <f>AVERAGE($F122:$F126)</f>
        <v>-2.1762911611786532E-4</v>
      </c>
      <c r="AD125" s="84">
        <f>STDEV($F122:$F126)</f>
        <v>3.3074327069660959E-4</v>
      </c>
      <c r="AE125" s="84">
        <f>AC125+_xlfn.T.INV(0.025,4)*AD125</f>
        <v>-1.1359196511205759E-3</v>
      </c>
      <c r="AF125" s="84">
        <f>AC125+_xlfn.T.INV(0.975,4)*AD125</f>
        <v>7.0066141888484499E-4</v>
      </c>
    </row>
    <row r="126" spans="1:32" x14ac:dyDescent="0.25">
      <c r="A126" s="79">
        <v>1</v>
      </c>
      <c r="B126" s="79">
        <f>'data in order'!AI11</f>
        <v>-0.13300000000000978</v>
      </c>
      <c r="C126" s="66">
        <f>'data in order'!AJ11</f>
        <v>-8.8666666666673184E-4</v>
      </c>
      <c r="D126" s="79">
        <v>150</v>
      </c>
      <c r="E126" s="79">
        <f>B126-('Y ANOVA'!I$18*'Y t tests'!D126+'Y ANOVA'!I$17)</f>
        <v>-1.7263084922016447E-2</v>
      </c>
      <c r="F126" s="83">
        <f>C126-('Y ANOVA'!S$18*'Y t tests'!D126+'Y ANOVA'!S$17)</f>
        <v>-2.4029578278456445E-4</v>
      </c>
      <c r="H126" s="80">
        <v>2</v>
      </c>
      <c r="I126" s="81">
        <f>AVERAGE($B122:$B131)</f>
        <v>-0.11500000000000057</v>
      </c>
      <c r="J126" s="81">
        <f>STDEV($B122:$B131)</f>
        <v>4.6487752269934221E-2</v>
      </c>
      <c r="K126" s="81">
        <f>I126+_xlfn.T.INV(0.025,9)*J126</f>
        <v>-0.2201626017798208</v>
      </c>
      <c r="L126" s="81">
        <f>I126+_xlfn.T.INV(0.975,9)*J126</f>
        <v>-9.8373982201803711E-3</v>
      </c>
      <c r="M126" s="95">
        <f t="shared" si="2"/>
        <v>0.21032520355964043</v>
      </c>
      <c r="N126" s="80">
        <v>2</v>
      </c>
      <c r="O126" s="81">
        <f>AVERAGE($E122:$E131)</f>
        <v>-6.5785095320607962E-3</v>
      </c>
      <c r="P126" s="81">
        <f>STDEV($E122:$E131)</f>
        <v>4.4533446090319402E-2</v>
      </c>
      <c r="Q126" s="81">
        <f>O126+_xlfn.T.INV(0.025,9)*P126</f>
        <v>-0.10732016358936457</v>
      </c>
      <c r="R126" s="81">
        <f>O126+_xlfn.T.INV(0.975,9)*P126</f>
        <v>9.4163144525242951E-2</v>
      </c>
      <c r="S126" s="95">
        <f t="shared" si="3"/>
        <v>0.20148330811460752</v>
      </c>
      <c r="V126" s="80">
        <v>2</v>
      </c>
      <c r="W126" s="84">
        <f>AVERAGE($C122:$C131)</f>
        <v>-7.6666666666667048E-4</v>
      </c>
      <c r="X126" s="84">
        <f>STDEV($C122:$C131)</f>
        <v>3.099183484662281E-4</v>
      </c>
      <c r="Y126" s="84">
        <f>W126+_xlfn.T.INV(0.025,9)*X126</f>
        <v>-1.4677506785321385E-3</v>
      </c>
      <c r="Z126" s="84">
        <f>W126+_xlfn.T.INV(0.975,9)*X126</f>
        <v>-6.5582654801202528E-5</v>
      </c>
      <c r="AB126" s="80">
        <v>2</v>
      </c>
      <c r="AC126" s="84">
        <f>AVERAGE($F122:$F131)</f>
        <v>-1.7401516464470734E-4</v>
      </c>
      <c r="AD126" s="84">
        <f>STDEV($F122:$F131)</f>
        <v>2.9603461402295979E-4</v>
      </c>
      <c r="AE126" s="84">
        <f>AC126+_xlfn.T.INV(0.025,9)*AD126</f>
        <v>-8.4369198719294776E-4</v>
      </c>
      <c r="AF126" s="84">
        <f>AC126+_xlfn.T.INV(0.975,9)*AD126</f>
        <v>4.9566165790353297E-4</v>
      </c>
    </row>
    <row r="127" spans="1:32" x14ac:dyDescent="0.25">
      <c r="A127" s="79">
        <v>2</v>
      </c>
      <c r="B127" s="79">
        <f>'data in order'!K28</f>
        <v>-9.1000000000008185E-2</v>
      </c>
      <c r="C127" s="66">
        <f>'data in order'!L28</f>
        <v>-6.0666666666672124E-4</v>
      </c>
      <c r="D127" s="79">
        <v>150</v>
      </c>
      <c r="E127" s="79">
        <f>B127-('Y ANOVA'!I$44*'Y t tests'!D127+'Y ANOVA'!I$43)</f>
        <v>1.010606585787803E-2</v>
      </c>
      <c r="F127" s="83">
        <f>C127-('Y ANOVA'!S$44*'Y t tests'!D127+'Y ANOVA'!S$43)</f>
        <v>-6.7734546504962445E-5</v>
      </c>
      <c r="H127" s="80">
        <v>3</v>
      </c>
      <c r="I127" s="81">
        <f>AVERAGE($B122:$B136)</f>
        <v>-0.11053333333333247</v>
      </c>
      <c r="J127" s="81">
        <f>STDEV($B122:$B136)</f>
        <v>4.5303526615588834E-2</v>
      </c>
      <c r="K127" s="81">
        <f>I127+_xlfn.T.INV(0.025,14)*J127</f>
        <v>-0.20769973413417736</v>
      </c>
      <c r="L127" s="81">
        <f>I127+_xlfn.T.INV(0.975,14)*J127</f>
        <v>-1.3366932532487635E-2</v>
      </c>
      <c r="M127" s="95">
        <f t="shared" si="2"/>
        <v>0.19433280160168973</v>
      </c>
      <c r="N127" s="80">
        <v>3</v>
      </c>
      <c r="O127" s="81">
        <f>AVERAGE($E122:$E136)</f>
        <v>-6.0524937415727762E-3</v>
      </c>
      <c r="P127" s="81">
        <f>STDEV($E122:$E136)</f>
        <v>4.3541893754726266E-2</v>
      </c>
      <c r="Q127" s="81">
        <f>O127+_xlfn.T.INV(0.025,14)*P127</f>
        <v>-9.944056783344106E-2</v>
      </c>
      <c r="R127" s="81">
        <f>O127+_xlfn.T.INV(0.975,14)*P127</f>
        <v>8.7335580350295455E-2</v>
      </c>
      <c r="S127" s="95">
        <f t="shared" si="3"/>
        <v>0.1867761481837365</v>
      </c>
      <c r="V127" s="80">
        <v>3</v>
      </c>
      <c r="W127" s="84">
        <f>AVERAGE($C122:$C136)</f>
        <v>-7.3688888888888307E-4</v>
      </c>
      <c r="X127" s="84">
        <f>STDEV($C122:$C136)</f>
        <v>3.0202351077059222E-4</v>
      </c>
      <c r="Y127" s="84">
        <f>W127+_xlfn.T.INV(0.025,14)*X127</f>
        <v>-1.3846648942278487E-3</v>
      </c>
      <c r="Z127" s="84">
        <f>W127+_xlfn.T.INV(0.975,14)*X127</f>
        <v>-8.9112883549917498E-5</v>
      </c>
      <c r="AB127" s="80">
        <v>3</v>
      </c>
      <c r="AC127" s="84">
        <f>AVERAGE($F122:$F136)</f>
        <v>-1.7103854547787398E-4</v>
      </c>
      <c r="AD127" s="84">
        <f>STDEV($F122:$F136)</f>
        <v>2.8970466871285419E-4</v>
      </c>
      <c r="AE127" s="84">
        <f>AC127+_xlfn.T.INV(0.025,14)*AD127</f>
        <v>-7.9239326236084135E-4</v>
      </c>
      <c r="AF127" s="84">
        <f>AC127+_xlfn.T.INV(0.975,14)*AD127</f>
        <v>4.50316171405093E-4</v>
      </c>
    </row>
    <row r="128" spans="1:32" x14ac:dyDescent="0.25">
      <c r="A128" s="79">
        <v>2</v>
      </c>
      <c r="B128" s="79">
        <f>'data in order'!Q28</f>
        <v>-3.6000000000001364E-2</v>
      </c>
      <c r="C128" s="66">
        <f>'data in order'!R28</f>
        <v>-2.4000000000000909E-4</v>
      </c>
      <c r="D128" s="79">
        <v>150</v>
      </c>
      <c r="E128" s="79">
        <f>B128-('Y ANOVA'!I$44*'Y t tests'!D128+'Y ANOVA'!I$43)</f>
        <v>6.5106065857884851E-2</v>
      </c>
      <c r="F128" s="83">
        <f>C128-('Y ANOVA'!S$44*'Y t tests'!D128+'Y ANOVA'!S$43)</f>
        <v>2.9893212016174971E-4</v>
      </c>
      <c r="H128" s="80">
        <v>4</v>
      </c>
      <c r="I128" s="81">
        <f>AVERAGE($B122:$B141)</f>
        <v>-0.11269999999999954</v>
      </c>
      <c r="J128" s="81">
        <f>STDEV($B122:$B141)</f>
        <v>5.0654765453585902E-2</v>
      </c>
      <c r="K128" s="81">
        <f>I128+_xlfn.T.INV(0.025,19)*J128</f>
        <v>-0.21872164256476589</v>
      </c>
      <c r="L128" s="81">
        <f>I128+_xlfn.T.INV(0.975,19)*J128</f>
        <v>-6.6783574352332342E-3</v>
      </c>
      <c r="M128" s="95">
        <f t="shared" si="2"/>
        <v>0.21204328512953266</v>
      </c>
      <c r="N128" s="80">
        <v>4</v>
      </c>
      <c r="O128" s="81">
        <f>AVERAGE($E122:$E141)</f>
        <v>-9.8136120739441522E-3</v>
      </c>
      <c r="P128" s="81">
        <f>STDEV($E122:$E141)</f>
        <v>4.9803884772954284E-2</v>
      </c>
      <c r="Q128" s="81">
        <f>O128+_xlfn.T.INV(0.025,19)*P128</f>
        <v>-0.11405434090671721</v>
      </c>
      <c r="R128" s="81">
        <f>O128+_xlfn.T.INV(0.975,19)*P128</f>
        <v>9.4427116758828852E-2</v>
      </c>
      <c r="S128" s="95">
        <f t="shared" si="3"/>
        <v>0.20848145766554604</v>
      </c>
      <c r="V128" s="80">
        <v>4</v>
      </c>
      <c r="W128" s="84">
        <f>AVERAGE($C122:$C141)</f>
        <v>-7.513333333333302E-4</v>
      </c>
      <c r="X128" s="84">
        <f>STDEV($C122:$C141)</f>
        <v>3.3769843635723923E-4</v>
      </c>
      <c r="Y128" s="84">
        <f>W128+_xlfn.T.INV(0.025,19)*X128</f>
        <v>-1.4581442837651056E-3</v>
      </c>
      <c r="Z128" s="84">
        <f>W128+_xlfn.T.INV(0.975,19)*X128</f>
        <v>-4.4522382901555154E-5</v>
      </c>
      <c r="AB128" s="80">
        <v>4</v>
      </c>
      <c r="AC128" s="84">
        <f>AVERAGE($F122:$F141)</f>
        <v>-1.9350713701135342E-4</v>
      </c>
      <c r="AD128" s="84">
        <f>STDEV($F122:$F141)</f>
        <v>3.3106562383956829E-4</v>
      </c>
      <c r="AE128" s="84">
        <f>AC128+_xlfn.T.INV(0.025,19)*AD128</f>
        <v>-8.8643545129526297E-4</v>
      </c>
      <c r="AF128" s="84">
        <f>AC128+_xlfn.T.INV(0.975,19)*AD128</f>
        <v>4.9942117727255579E-4</v>
      </c>
    </row>
    <row r="129" spans="1:32" x14ac:dyDescent="0.25">
      <c r="A129" s="79">
        <v>2</v>
      </c>
      <c r="B129" s="79">
        <f>'data in order'!W28</f>
        <v>-9.4999999999998863E-2</v>
      </c>
      <c r="C129" s="66">
        <f>'data in order'!X28</f>
        <v>-6.3333333333332571E-4</v>
      </c>
      <c r="D129" s="79">
        <v>150</v>
      </c>
      <c r="E129" s="79">
        <f>B129-('Y ANOVA'!I$44*'Y t tests'!D129+'Y ANOVA'!I$43)</f>
        <v>6.1060658578873522E-3</v>
      </c>
      <c r="F129" s="83">
        <f>C129-('Y ANOVA'!S$44*'Y t tests'!D129+'Y ANOVA'!S$43)</f>
        <v>-9.4401213171566912E-5</v>
      </c>
      <c r="H129" s="80">
        <v>5</v>
      </c>
      <c r="I129" s="81">
        <f>AVERAGE($B122:$B146)</f>
        <v>-0.1144399999999996</v>
      </c>
      <c r="J129" s="81">
        <f>STDEV($B122:$B146)</f>
        <v>4.7525501926157537E-2</v>
      </c>
      <c r="K129" s="81">
        <f>I129+_xlfn.T.INV(0.025,24)*J129</f>
        <v>-0.21252781506604609</v>
      </c>
      <c r="L129" s="81">
        <f>I129+_xlfn.T.INV(0.975,24)*J129</f>
        <v>-1.6352184933953101E-2</v>
      </c>
      <c r="M129" s="95">
        <f t="shared" si="2"/>
        <v>0.19617563013209299</v>
      </c>
      <c r="N129" s="80">
        <v>5</v>
      </c>
      <c r="O129" s="81">
        <f>AVERAGE($E122:$E146)</f>
        <v>-1.238522588099248E-2</v>
      </c>
      <c r="P129" s="81">
        <f>STDEV($E122:$E146)</f>
        <v>4.6967467281590833E-2</v>
      </c>
      <c r="Q129" s="81">
        <f>O129+_xlfn.T.INV(0.025,24)*P129</f>
        <v>-0.10932131404677914</v>
      </c>
      <c r="R129" s="81">
        <f>O129+_xlfn.T.INV(0.975,24)*P129</f>
        <v>8.4550862284794193E-2</v>
      </c>
      <c r="S129" s="95">
        <f t="shared" si="3"/>
        <v>0.19387217633157333</v>
      </c>
      <c r="V129" s="80">
        <v>5</v>
      </c>
      <c r="W129" s="84">
        <f>AVERAGE($C122:$C146)</f>
        <v>-7.6293333333333048E-4</v>
      </c>
      <c r="X129" s="84">
        <f>STDEV($C122:$C146)</f>
        <v>3.1683667950771694E-4</v>
      </c>
      <c r="Y129" s="84">
        <f>W129+_xlfn.T.INV(0.025,24)*X129</f>
        <v>-1.4168521004403072E-3</v>
      </c>
      <c r="Z129" s="84">
        <f>W129+_xlfn.T.INV(0.975,24)*X129</f>
        <v>-1.0901456622635383E-4</v>
      </c>
      <c r="AB129" s="80">
        <v>5</v>
      </c>
      <c r="AC129" s="84">
        <f>AVERAGE($F122:$F146)</f>
        <v>-2.0671630464085656E-4</v>
      </c>
      <c r="AD129" s="84">
        <f>STDEV($F122:$F146)</f>
        <v>3.115126950686797E-4</v>
      </c>
      <c r="AE129" s="84">
        <f>AC129+_xlfn.T.INV(0.025,24)*AD129</f>
        <v>-8.4964690792197427E-4</v>
      </c>
      <c r="AF129" s="84">
        <f>AC129+_xlfn.T.INV(0.975,24)*AD129</f>
        <v>4.3621429864026121E-4</v>
      </c>
    </row>
    <row r="130" spans="1:32" x14ac:dyDescent="0.25">
      <c r="A130" s="79">
        <v>2</v>
      </c>
      <c r="B130" s="79">
        <f>'data in order'!AC28</f>
        <v>-0.14599999999998658</v>
      </c>
      <c r="C130" s="66">
        <f>'data in order'!AD28</f>
        <v>-9.7333333333324387E-4</v>
      </c>
      <c r="D130" s="79">
        <v>150</v>
      </c>
      <c r="E130" s="79">
        <f>B130-('Y ANOVA'!I$44*'Y t tests'!D130+'Y ANOVA'!I$43)</f>
        <v>-4.489393414210037E-2</v>
      </c>
      <c r="F130" s="83">
        <f>C130-('Y ANOVA'!S$44*'Y t tests'!D130+'Y ANOVA'!S$43)</f>
        <v>-4.3440121317148508E-4</v>
      </c>
      <c r="H130" s="80">
        <v>6</v>
      </c>
      <c r="I130" s="81">
        <f>AVERAGE($B122:$B151)</f>
        <v>-0.11693333333333365</v>
      </c>
      <c r="J130" s="81">
        <f>STDEV($B122:$B151)</f>
        <v>5.1459346748826379E-2</v>
      </c>
      <c r="K130" s="81">
        <f>I130+_xlfn.T.INV(0.025,29)*J130</f>
        <v>-0.22217951466881858</v>
      </c>
      <c r="L130" s="81">
        <f>I130+_xlfn.T.INV(0.975,29)*J130</f>
        <v>-1.1687151997848783E-2</v>
      </c>
      <c r="M130" s="95">
        <f t="shared" si="2"/>
        <v>0.2104923626709698</v>
      </c>
      <c r="N130" s="80">
        <v>6</v>
      </c>
      <c r="O130" s="81">
        <f>AVERAGE($E122:$E151)</f>
        <v>-1.5151187175043095E-2</v>
      </c>
      <c r="P130" s="81">
        <f>STDEV($E122:$E151)</f>
        <v>5.1106181848343132E-2</v>
      </c>
      <c r="Q130" s="81">
        <f>O130+_xlfn.T.INV(0.025,29)*P130</f>
        <v>-0.11967506518749885</v>
      </c>
      <c r="R130" s="81">
        <f>O130+_xlfn.T.INV(0.975,29)*P130</f>
        <v>8.9372690837412588E-2</v>
      </c>
      <c r="S130" s="95">
        <f t="shared" si="3"/>
        <v>0.20904775602491144</v>
      </c>
      <c r="V130" s="80">
        <v>6</v>
      </c>
      <c r="W130" s="84">
        <f>AVERAGE($C122:$C151)</f>
        <v>-7.7955555555555764E-4</v>
      </c>
      <c r="X130" s="84">
        <f>STDEV($C122:$C151)</f>
        <v>3.4306231165884244E-4</v>
      </c>
      <c r="Y130" s="84">
        <f>W130+_xlfn.T.INV(0.025,29)*X130</f>
        <v>-1.4811967644587903E-3</v>
      </c>
      <c r="Z130" s="84">
        <f>W130+_xlfn.T.INV(0.975,29)*X130</f>
        <v>-7.7914346652325334E-5</v>
      </c>
      <c r="AB130" s="80">
        <v>6</v>
      </c>
      <c r="AC130" s="84">
        <f>AVERAGE($F122:$F151)</f>
        <v>-2.2118026991462824E-4</v>
      </c>
      <c r="AD130" s="84">
        <f>STDEV($F122:$F151)</f>
        <v>3.3849103327885169E-4</v>
      </c>
      <c r="AE130" s="84">
        <f>AC130+_xlfn.T.INV(0.025,29)*AD130</f>
        <v>-9.1347216477266353E-4</v>
      </c>
      <c r="AF130" s="84">
        <f>AC130+_xlfn.T.INV(0.975,29)*AD130</f>
        <v>4.7111162494340656E-4</v>
      </c>
    </row>
    <row r="131" spans="1:32" x14ac:dyDescent="0.25">
      <c r="A131" s="79">
        <v>2</v>
      </c>
      <c r="B131" s="79">
        <f>'data in order'!AI28</f>
        <v>-0.13399999999998613</v>
      </c>
      <c r="C131" s="66">
        <f>'data in order'!AJ28</f>
        <v>-8.9333333333324084E-4</v>
      </c>
      <c r="D131" s="79">
        <v>150</v>
      </c>
      <c r="E131" s="79">
        <f>B131-('Y ANOVA'!I$44*'Y t tests'!D131+'Y ANOVA'!I$43)</f>
        <v>-3.2893934142099915E-2</v>
      </c>
      <c r="F131" s="83">
        <f>C131-('Y ANOVA'!S$44*'Y t tests'!D131+'Y ANOVA'!S$43)</f>
        <v>-3.5440121317148205E-4</v>
      </c>
      <c r="H131" s="80">
        <v>7</v>
      </c>
      <c r="I131" s="81">
        <f>AVERAGE($B122:$B156)</f>
        <v>-0.11765714285714271</v>
      </c>
      <c r="J131" s="81">
        <f>STDEV($B122:$B156)</f>
        <v>5.3349537104304574E-2</v>
      </c>
      <c r="K131" s="81">
        <f>I131+_xlfn.T.INV(0.025,34)*J131</f>
        <v>-0.22607644671200761</v>
      </c>
      <c r="L131" s="81">
        <f>I131+_xlfn.T.INV(0.975,34)*J131</f>
        <v>-9.2378390022778145E-3</v>
      </c>
      <c r="M131" s="95">
        <f t="shared" si="2"/>
        <v>0.21683860770972979</v>
      </c>
      <c r="N131" s="80">
        <v>7</v>
      </c>
      <c r="O131" s="81">
        <f>AVERAGE($E122:$E156)</f>
        <v>-1.5752685247408662E-2</v>
      </c>
      <c r="P131" s="81">
        <f>STDEV($E122:$E156)</f>
        <v>5.3049752135553366E-2</v>
      </c>
      <c r="Q131" s="81">
        <f>O131+_xlfn.T.INV(0.025,34)*P131</f>
        <v>-0.12356275274555294</v>
      </c>
      <c r="R131" s="81">
        <f>O131+_xlfn.T.INV(0.975,34)*P131</f>
        <v>9.2057382250735606E-2</v>
      </c>
      <c r="S131" s="95">
        <f t="shared" si="3"/>
        <v>0.21562013499628854</v>
      </c>
      <c r="V131" s="80">
        <v>7</v>
      </c>
      <c r="W131" s="84">
        <f>AVERAGE($C122:$C156)</f>
        <v>-7.8438095238095133E-4</v>
      </c>
      <c r="X131" s="84">
        <f>STDEV($C122:$C156)</f>
        <v>3.5566358069536374E-4</v>
      </c>
      <c r="Y131" s="84">
        <f>W131+_xlfn.T.INV(0.025,34)*X131</f>
        <v>-1.5071763114133838E-3</v>
      </c>
      <c r="Z131" s="84">
        <f>W131+_xlfn.T.INV(0.975,34)*X131</f>
        <v>-6.1585593348518824E-5</v>
      </c>
      <c r="AB131" s="80">
        <v>7</v>
      </c>
      <c r="AC131" s="84">
        <f>AVERAGE($F122:$F156)</f>
        <v>-2.2261690167690165E-4</v>
      </c>
      <c r="AD131" s="84">
        <f>STDEV($F122:$F156)</f>
        <v>3.5172164643034913E-4</v>
      </c>
      <c r="AE131" s="84">
        <f>AC131+_xlfn.T.INV(0.025,34)*AD131</f>
        <v>-9.3740128644316685E-4</v>
      </c>
      <c r="AF131" s="84">
        <f>AC131+_xlfn.T.INV(0.975,34)*AD131</f>
        <v>4.9216748308936349E-4</v>
      </c>
    </row>
    <row r="132" spans="1:32" x14ac:dyDescent="0.25">
      <c r="A132" s="79">
        <v>3</v>
      </c>
      <c r="B132" s="79">
        <f>'data in order'!K45</f>
        <v>-7.2000000000002728E-2</v>
      </c>
      <c r="C132" s="66">
        <f>'data in order'!L45</f>
        <v>-4.8000000000001817E-4</v>
      </c>
      <c r="D132" s="79">
        <v>150</v>
      </c>
      <c r="E132" s="79">
        <f>B132-('Y ANOVA'!I$69*'Y t tests'!D132+'Y ANOVA'!I$68)</f>
        <v>2.4599537839396807E-2</v>
      </c>
      <c r="F132" s="83">
        <f>C132-('Y ANOVA'!S$69*'Y t tests'!D132+'Y ANOVA'!S$68)</f>
        <v>3.2248026189082932E-5</v>
      </c>
      <c r="H132" s="80">
        <v>8</v>
      </c>
      <c r="I132" s="81">
        <f>AVERAGE($B122:$B161)</f>
        <v>-0.11779999999999972</v>
      </c>
      <c r="J132" s="81">
        <f>STDEV($B122:$B161)</f>
        <v>5.4172658445720945E-2</v>
      </c>
      <c r="K132" s="81">
        <f>I132+_xlfn.T.INV(0.025,39)*J132</f>
        <v>-0.22737454435241217</v>
      </c>
      <c r="L132" s="81">
        <f>I132+_xlfn.T.INV(0.975,39)*J132</f>
        <v>-8.2254556475872959E-3</v>
      </c>
      <c r="M132" s="95">
        <f t="shared" si="2"/>
        <v>0.21914908870482486</v>
      </c>
      <c r="N132" s="80">
        <v>8</v>
      </c>
      <c r="O132" s="81">
        <f>AVERAGE($E122:$E161)</f>
        <v>-1.5939692529090794E-2</v>
      </c>
      <c r="P132" s="81">
        <f>STDEV($E122:$E161)</f>
        <v>5.3916360425183579E-2</v>
      </c>
      <c r="Q132" s="81">
        <f>O132+_xlfn.T.INV(0.025,39)*P132</f>
        <v>-0.12499582520253889</v>
      </c>
      <c r="R132" s="81">
        <f>O132+_xlfn.T.INV(0.975,39)*P132</f>
        <v>9.3116440144357313E-2</v>
      </c>
      <c r="S132" s="95">
        <f t="shared" si="3"/>
        <v>0.21811226534689621</v>
      </c>
      <c r="V132" s="80">
        <v>8</v>
      </c>
      <c r="W132" s="84">
        <f>AVERAGE($C122:$C161)</f>
        <v>-7.8533333333333124E-4</v>
      </c>
      <c r="X132" s="84">
        <f>STDEV($C122:$C161)</f>
        <v>3.6115105630480618E-4</v>
      </c>
      <c r="Y132" s="84">
        <f>W132+_xlfn.T.INV(0.025,39)*X132</f>
        <v>-1.5158302956827471E-3</v>
      </c>
      <c r="Z132" s="84">
        <f>W132+_xlfn.T.INV(0.975,39)*X132</f>
        <v>-5.4836370983915301E-5</v>
      </c>
      <c r="AB132" s="80">
        <v>8</v>
      </c>
      <c r="AC132" s="84">
        <f>AVERAGE($F122:$F161)</f>
        <v>-2.2164501174314018E-4</v>
      </c>
      <c r="AD132" s="84">
        <f>STDEV($F122:$F161)</f>
        <v>3.5777001631790811E-4</v>
      </c>
      <c r="AE132" s="84">
        <f>AC132+_xlfn.T.INV(0.025,39)*AD132</f>
        <v>-9.4530317521077621E-4</v>
      </c>
      <c r="AF132" s="84">
        <f>AC132+_xlfn.T.INV(0.975,39)*AD132</f>
        <v>5.0201315172449575E-4</v>
      </c>
    </row>
    <row r="133" spans="1:32" x14ac:dyDescent="0.25">
      <c r="A133" s="79">
        <v>3</v>
      </c>
      <c r="B133" s="79">
        <f>'data in order'!Q45</f>
        <v>-4.4999999999987494E-2</v>
      </c>
      <c r="C133" s="66">
        <f>'data in order'!R45</f>
        <v>-2.9999999999991665E-4</v>
      </c>
      <c r="D133" s="79">
        <v>150</v>
      </c>
      <c r="E133" s="79">
        <f>B133-('Y ANOVA'!I$69*'Y t tests'!D133+'Y ANOVA'!I$68)</f>
        <v>5.1599537839412041E-2</v>
      </c>
      <c r="F133" s="83">
        <f>C133-('Y ANOVA'!S$69*'Y t tests'!D133+'Y ANOVA'!S$68)</f>
        <v>2.1224802618918445E-4</v>
      </c>
      <c r="M133" s="95">
        <f t="shared" si="2"/>
        <v>0</v>
      </c>
      <c r="S133" s="95">
        <f t="shared" si="3"/>
        <v>0</v>
      </c>
    </row>
    <row r="134" spans="1:32" x14ac:dyDescent="0.25">
      <c r="A134" s="79">
        <v>3</v>
      </c>
      <c r="B134" s="79">
        <f>'data in order'!W45</f>
        <v>-0.12299999999999045</v>
      </c>
      <c r="C134" s="66">
        <f>'data in order'!X45</f>
        <v>-8.1999999999993634E-4</v>
      </c>
      <c r="D134" s="79">
        <v>150</v>
      </c>
      <c r="E134" s="79">
        <f>B134-('Y ANOVA'!I$69*'Y t tests'!D134+'Y ANOVA'!I$68)</f>
        <v>-2.6400462160590915E-2</v>
      </c>
      <c r="F134" s="83">
        <f>C134-('Y ANOVA'!S$69*'Y t tests'!D134+'Y ANOVA'!S$68)</f>
        <v>-3.0775197381083523E-4</v>
      </c>
      <c r="M134" s="95">
        <f t="shared" ref="M134:M172" si="4">L134-K134</f>
        <v>0</v>
      </c>
      <c r="S134" s="95">
        <f t="shared" ref="S134:S172" si="5">R134-Q134</f>
        <v>0</v>
      </c>
    </row>
    <row r="135" spans="1:32" x14ac:dyDescent="0.25">
      <c r="A135" s="79">
        <v>3</v>
      </c>
      <c r="B135" s="79">
        <f>'data in order'!AC45</f>
        <v>-0.16599999999999682</v>
      </c>
      <c r="C135" s="66">
        <f>'data in order'!AD45</f>
        <v>-1.1066666666666454E-3</v>
      </c>
      <c r="D135" s="79">
        <v>150</v>
      </c>
      <c r="E135" s="79">
        <f>B135-('Y ANOVA'!I$69*'Y t tests'!D135+'Y ANOVA'!I$68)</f>
        <v>-6.9400462160597282E-2</v>
      </c>
      <c r="F135" s="83">
        <f>C135-('Y ANOVA'!S$69*'Y t tests'!D135+'Y ANOVA'!S$68)</f>
        <v>-5.9441864047754425E-4</v>
      </c>
      <c r="M135" s="95">
        <f t="shared" si="4"/>
        <v>0</v>
      </c>
      <c r="S135" s="95">
        <f t="shared" si="5"/>
        <v>0</v>
      </c>
    </row>
    <row r="136" spans="1:32" x14ac:dyDescent="0.25">
      <c r="A136" s="79">
        <v>3</v>
      </c>
      <c r="B136" s="79">
        <f>'data in order'!AI45</f>
        <v>-0.10200000000000387</v>
      </c>
      <c r="C136" s="66">
        <f>'data in order'!AJ45</f>
        <v>-6.8000000000002574E-4</v>
      </c>
      <c r="D136" s="79">
        <v>150</v>
      </c>
      <c r="E136" s="79">
        <f>B136-('Y ANOVA'!I$69*'Y t tests'!D136+'Y ANOVA'!I$68)</f>
        <v>-5.4004621606043302E-3</v>
      </c>
      <c r="F136" s="83">
        <f>C136-('Y ANOVA'!S$69*'Y t tests'!D136+'Y ANOVA'!S$68)</f>
        <v>-1.6775197381092464E-4</v>
      </c>
      <c r="M136" s="95">
        <f t="shared" si="4"/>
        <v>0</v>
      </c>
      <c r="S136" s="95">
        <f t="shared" si="5"/>
        <v>0</v>
      </c>
    </row>
    <row r="137" spans="1:32" x14ac:dyDescent="0.25">
      <c r="A137" s="79">
        <v>4</v>
      </c>
      <c r="B137" s="79">
        <f>'data in order'!K62</f>
        <v>-9.1000000000008185E-2</v>
      </c>
      <c r="C137" s="66">
        <f>'data in order'!L62</f>
        <v>-6.0666666666672124E-4</v>
      </c>
      <c r="D137" s="79">
        <v>150</v>
      </c>
      <c r="E137" s="79">
        <f>B137-('Y ANOVA'!I$94*'Y t tests'!D137+'Y ANOVA'!I$93)</f>
        <v>7.1030329289342581E-3</v>
      </c>
      <c r="F137" s="83">
        <f>C137-('Y ANOVA'!S$94*'Y t tests'!D137+'Y ANOVA'!S$93)</f>
        <v>-7.2912911611841416E-5</v>
      </c>
      <c r="M137" s="95">
        <f t="shared" si="4"/>
        <v>0</v>
      </c>
      <c r="S137" s="95">
        <f t="shared" si="5"/>
        <v>0</v>
      </c>
    </row>
    <row r="138" spans="1:32" x14ac:dyDescent="0.25">
      <c r="A138" s="79">
        <v>4</v>
      </c>
      <c r="B138" s="79">
        <f>'data in order'!Q62</f>
        <v>-3.8999999999987267E-2</v>
      </c>
      <c r="C138" s="66">
        <f>'data in order'!R62</f>
        <v>-2.5999999999991514E-4</v>
      </c>
      <c r="D138" s="79">
        <v>150</v>
      </c>
      <c r="E138" s="79">
        <f>B138-('Y ANOVA'!I$94*'Y t tests'!D138+'Y ANOVA'!I$93)</f>
        <v>5.9103032928955176E-2</v>
      </c>
      <c r="F138" s="83">
        <f>C138-('Y ANOVA'!S$94*'Y t tests'!D138+'Y ANOVA'!S$93)</f>
        <v>2.7375375505496468E-4</v>
      </c>
      <c r="M138" s="95">
        <f t="shared" si="4"/>
        <v>0</v>
      </c>
      <c r="S138" s="95">
        <f t="shared" si="5"/>
        <v>0</v>
      </c>
    </row>
    <row r="139" spans="1:32" x14ac:dyDescent="0.25">
      <c r="A139" s="79">
        <v>4</v>
      </c>
      <c r="B139" s="79">
        <f>'data in order'!W62</f>
        <v>-0.11899999999999977</v>
      </c>
      <c r="C139" s="66">
        <f>'data in order'!X62</f>
        <v>-7.9333333333333176E-4</v>
      </c>
      <c r="D139" s="79">
        <v>150</v>
      </c>
      <c r="E139" s="79">
        <f>B139-('Y ANOVA'!I$94*'Y t tests'!D139+'Y ANOVA'!I$93)</f>
        <v>-2.0896967071057329E-2</v>
      </c>
      <c r="F139" s="83">
        <f>C139-('Y ANOVA'!S$94*'Y t tests'!D139+'Y ANOVA'!S$93)</f>
        <v>-2.5957957827845194E-4</v>
      </c>
      <c r="M139" s="95">
        <f t="shared" si="4"/>
        <v>0</v>
      </c>
      <c r="S139" s="95">
        <f t="shared" si="5"/>
        <v>0</v>
      </c>
    </row>
    <row r="140" spans="1:32" x14ac:dyDescent="0.25">
      <c r="A140" s="79">
        <v>4</v>
      </c>
      <c r="B140" s="79">
        <f>'data in order'!AC62</f>
        <v>-0.23099999999999454</v>
      </c>
      <c r="C140" s="66">
        <f>'data in order'!AD62</f>
        <v>-1.5399999999999637E-3</v>
      </c>
      <c r="D140" s="79">
        <v>150</v>
      </c>
      <c r="E140" s="79">
        <f>B140-('Y ANOVA'!I$94*'Y t tests'!D140+'Y ANOVA'!I$93)</f>
        <v>-0.13289696707105209</v>
      </c>
      <c r="F140" s="83">
        <f>C140-('Y ANOVA'!S$94*'Y t tests'!D140+'Y ANOVA'!S$93)</f>
        <v>-1.0062462449450839E-3</v>
      </c>
      <c r="M140" s="95">
        <f t="shared" si="4"/>
        <v>0</v>
      </c>
      <c r="S140" s="95">
        <f t="shared" si="5"/>
        <v>0</v>
      </c>
    </row>
    <row r="141" spans="1:32" x14ac:dyDescent="0.25">
      <c r="A141" s="79">
        <v>4</v>
      </c>
      <c r="B141" s="79">
        <f>'data in order'!AI62</f>
        <v>-0.11600000000001387</v>
      </c>
      <c r="C141" s="66">
        <f>'data in order'!AJ62</f>
        <v>-7.7333333333342582E-4</v>
      </c>
      <c r="D141" s="79">
        <v>150</v>
      </c>
      <c r="E141" s="79">
        <f>B141-('Y ANOVA'!I$94*'Y t tests'!D141+'Y ANOVA'!I$93)</f>
        <v>-1.7896967071071426E-2</v>
      </c>
      <c r="F141" s="83">
        <f>C141-('Y ANOVA'!S$94*'Y t tests'!D141+'Y ANOVA'!S$93)</f>
        <v>-2.39579578278546E-4</v>
      </c>
      <c r="M141" s="95">
        <f t="shared" si="4"/>
        <v>0</v>
      </c>
      <c r="S141" s="95">
        <f t="shared" si="5"/>
        <v>0</v>
      </c>
    </row>
    <row r="142" spans="1:32" x14ac:dyDescent="0.25">
      <c r="A142" s="79">
        <v>5</v>
      </c>
      <c r="B142" s="79">
        <f>'data in order'!K79</f>
        <v>-0.11899999999999977</v>
      </c>
      <c r="C142" s="66">
        <f>'data in order'!L79</f>
        <v>-7.9333333333333176E-4</v>
      </c>
      <c r="D142" s="79">
        <v>150</v>
      </c>
      <c r="E142" s="79">
        <f>B142-('Y ANOVA'!I$119*'Y t tests'!D142+'Y ANOVA'!I$118)</f>
        <v>-2.0271681109185702E-2</v>
      </c>
      <c r="F142" s="83">
        <f>C142-('Y ANOVA'!S$119*'Y t tests'!D142+'Y ANOVA'!S$118)</f>
        <v>-2.4355297515886844E-4</v>
      </c>
      <c r="M142" s="95">
        <f t="shared" si="4"/>
        <v>0</v>
      </c>
      <c r="S142" s="95">
        <f t="shared" si="5"/>
        <v>0</v>
      </c>
    </row>
    <row r="143" spans="1:32" x14ac:dyDescent="0.25">
      <c r="A143" s="79">
        <v>5</v>
      </c>
      <c r="B143" s="79">
        <f>'data in order'!Q79</f>
        <v>-7.9000000000007731E-2</v>
      </c>
      <c r="C143" s="66">
        <f>'data in order'!R79</f>
        <v>-5.2666666666671821E-4</v>
      </c>
      <c r="D143" s="79">
        <v>150</v>
      </c>
      <c r="E143" s="79">
        <f>B143-('Y ANOVA'!I$119*'Y t tests'!D143+'Y ANOVA'!I$118)</f>
        <v>1.972831889080634E-2</v>
      </c>
      <c r="F143" s="83">
        <f>C143-('Y ANOVA'!S$119*'Y t tests'!D143+'Y ANOVA'!S$118)</f>
        <v>2.3113691507745115E-5</v>
      </c>
      <c r="M143" s="95"/>
      <c r="S143" s="95"/>
    </row>
    <row r="144" spans="1:32" x14ac:dyDescent="0.25">
      <c r="A144" s="79">
        <v>5</v>
      </c>
      <c r="B144" s="79">
        <f>'data in order'!W79</f>
        <v>-0.12600000000000477</v>
      </c>
      <c r="C144" s="66">
        <f>'data in order'!X79</f>
        <v>-8.400000000000318E-4</v>
      </c>
      <c r="D144" s="79">
        <v>150</v>
      </c>
      <c r="E144" s="79">
        <f>B144-('Y ANOVA'!I$119*'Y t tests'!D144+'Y ANOVA'!I$118)</f>
        <v>-2.7271681109190704E-2</v>
      </c>
      <c r="F144" s="83">
        <f>C144-('Y ANOVA'!S$119*'Y t tests'!D144+'Y ANOVA'!S$118)</f>
        <v>-2.9021964182556848E-4</v>
      </c>
      <c r="M144" s="95"/>
      <c r="S144" s="95"/>
    </row>
    <row r="145" spans="1:19" x14ac:dyDescent="0.25">
      <c r="A145" s="79">
        <v>5</v>
      </c>
      <c r="B145" s="79">
        <f>'data in order'!AC79</f>
        <v>-0.1769999999999925</v>
      </c>
      <c r="C145" s="66">
        <f>'data in order'!AD79</f>
        <v>-1.17999999999995E-3</v>
      </c>
      <c r="D145" s="79">
        <v>150</v>
      </c>
      <c r="E145" s="79">
        <f>B145-('Y ANOVA'!I$119*'Y t tests'!D145+'Y ANOVA'!I$118)</f>
        <v>-7.8271681109178426E-2</v>
      </c>
      <c r="F145" s="83">
        <f>C145-('Y ANOVA'!S$119*'Y t tests'!D145+'Y ANOVA'!S$118)</f>
        <v>-6.3021964182548664E-4</v>
      </c>
      <c r="M145" s="95">
        <f t="shared" si="4"/>
        <v>0</v>
      </c>
      <c r="S145" s="95">
        <f t="shared" si="5"/>
        <v>0</v>
      </c>
    </row>
    <row r="146" spans="1:19" x14ac:dyDescent="0.25">
      <c r="A146" s="79">
        <v>5</v>
      </c>
      <c r="B146" s="79">
        <f>'data in order'!AI79</f>
        <v>-0.10599999999999454</v>
      </c>
      <c r="C146" s="66">
        <f>'data in order'!AJ79</f>
        <v>-7.0666666666663032E-4</v>
      </c>
      <c r="D146" s="79">
        <v>150</v>
      </c>
      <c r="E146" s="79">
        <f>B146-('Y ANOVA'!I$119*'Y t tests'!D146+'Y ANOVA'!I$118)</f>
        <v>-7.2716811091804723E-3</v>
      </c>
      <c r="F146" s="83">
        <f>C146-('Y ANOVA'!S$119*'Y t tests'!D146+'Y ANOVA'!S$118)</f>
        <v>-1.5688630849216699E-4</v>
      </c>
      <c r="M146" s="95">
        <f t="shared" si="4"/>
        <v>0</v>
      </c>
      <c r="S146" s="95">
        <f t="shared" si="5"/>
        <v>0</v>
      </c>
    </row>
    <row r="147" spans="1:19" x14ac:dyDescent="0.25">
      <c r="A147" s="79">
        <v>6</v>
      </c>
      <c r="B147" s="79">
        <f>'data in order'!K96</f>
        <v>-0.19499999999999318</v>
      </c>
      <c r="C147" s="66">
        <f>'data in order'!L96</f>
        <v>-1.2999999999999546E-3</v>
      </c>
      <c r="D147" s="79">
        <v>150</v>
      </c>
      <c r="E147" s="79">
        <f>B147-('Y ANOVA'!I$144*'Y t tests'!D147+'Y ANOVA'!I$143)</f>
        <v>-9.4580993645285411E-2</v>
      </c>
      <c r="F147" s="83">
        <f>C147-('Y ANOVA'!S$144*'Y t tests'!D147+'Y ANOVA'!S$143)</f>
        <v>-7.3083342961674839E-4</v>
      </c>
      <c r="M147" s="95">
        <f t="shared" si="4"/>
        <v>0</v>
      </c>
      <c r="S147" s="95">
        <f t="shared" si="5"/>
        <v>0</v>
      </c>
    </row>
    <row r="148" spans="1:19" x14ac:dyDescent="0.25">
      <c r="A148" s="79">
        <v>6</v>
      </c>
      <c r="B148" s="79">
        <f>'data in order'!Q96</f>
        <v>-4.3000000000006366E-2</v>
      </c>
      <c r="C148" s="66">
        <f>'data in order'!R96</f>
        <v>-2.8666666666670912E-4</v>
      </c>
      <c r="D148" s="79">
        <v>150</v>
      </c>
      <c r="E148" s="79">
        <f>B148-('Y ANOVA'!I$144*'Y t tests'!D148+'Y ANOVA'!I$143)</f>
        <v>5.7419006354701402E-2</v>
      </c>
      <c r="F148" s="83">
        <f>C148-('Y ANOVA'!S$144*'Y t tests'!D148+'Y ANOVA'!S$143)</f>
        <v>2.8249990371649711E-4</v>
      </c>
      <c r="M148" s="95">
        <f t="shared" si="4"/>
        <v>0</v>
      </c>
      <c r="S148" s="95">
        <f t="shared" si="5"/>
        <v>0</v>
      </c>
    </row>
    <row r="149" spans="1:19" x14ac:dyDescent="0.25">
      <c r="A149" s="79">
        <v>6</v>
      </c>
      <c r="B149" s="79">
        <f>'data in order'!W96</f>
        <v>-0.10699999999999932</v>
      </c>
      <c r="C149" s="66">
        <f>'data in order'!X96</f>
        <v>-7.1333333333332874E-4</v>
      </c>
      <c r="D149" s="79">
        <v>150</v>
      </c>
      <c r="E149" s="79">
        <f>B149-('Y ANOVA'!I$144*'Y t tests'!D149+'Y ANOVA'!I$143)</f>
        <v>-6.5809936452915496E-3</v>
      </c>
      <c r="F149" s="83">
        <f>C149-('Y ANOVA'!S$144*'Y t tests'!D149+'Y ANOVA'!S$143)</f>
        <v>-1.441667629501225E-4</v>
      </c>
      <c r="M149" s="95">
        <f t="shared" si="4"/>
        <v>0</v>
      </c>
      <c r="S149" s="95">
        <f t="shared" si="5"/>
        <v>0</v>
      </c>
    </row>
    <row r="150" spans="1:19" x14ac:dyDescent="0.25">
      <c r="A150" s="79">
        <v>6</v>
      </c>
      <c r="B150" s="79">
        <f>'data in order'!AC96</f>
        <v>-0.21600000000000819</v>
      </c>
      <c r="C150" s="66">
        <f>'data in order'!AD96</f>
        <v>-1.4400000000000545E-3</v>
      </c>
      <c r="D150" s="79">
        <v>150</v>
      </c>
      <c r="E150" s="79">
        <f>B150-('Y ANOVA'!I$144*'Y t tests'!D150+'Y ANOVA'!I$143)</f>
        <v>-0.11558099364530042</v>
      </c>
      <c r="F150" s="83">
        <f>C150-('Y ANOVA'!S$144*'Y t tests'!D150+'Y ANOVA'!S$143)</f>
        <v>-8.7083342961684828E-4</v>
      </c>
      <c r="M150" s="95">
        <f t="shared" si="4"/>
        <v>0</v>
      </c>
      <c r="S150" s="95">
        <f t="shared" si="5"/>
        <v>0</v>
      </c>
    </row>
    <row r="151" spans="1:19" x14ac:dyDescent="0.25">
      <c r="A151" s="79">
        <v>6</v>
      </c>
      <c r="B151" s="79">
        <f>'data in order'!AI96</f>
        <v>-8.6000000000012733E-2</v>
      </c>
      <c r="C151" s="66">
        <f>'data in order'!AJ96</f>
        <v>-5.7333333333341825E-4</v>
      </c>
      <c r="D151" s="79">
        <v>150</v>
      </c>
      <c r="E151" s="79">
        <f>B151-('Y ANOVA'!I$144*'Y t tests'!D151+'Y ANOVA'!I$143)</f>
        <v>1.4419006354695035E-2</v>
      </c>
      <c r="F151" s="83">
        <f>C151-('Y ANOVA'!S$144*'Y t tests'!D151+'Y ANOVA'!S$143)</f>
        <v>-4.1667629502120142E-6</v>
      </c>
      <c r="M151" s="95">
        <f t="shared" si="4"/>
        <v>0</v>
      </c>
      <c r="S151" s="95">
        <f t="shared" si="5"/>
        <v>0</v>
      </c>
    </row>
    <row r="152" spans="1:19" x14ac:dyDescent="0.25">
      <c r="A152" s="79">
        <v>7</v>
      </c>
      <c r="B152" s="79">
        <f>'data in order'!K113</f>
        <v>-0.18600000000000705</v>
      </c>
      <c r="C152" s="66">
        <f>'data in order'!L113</f>
        <v>-1.2400000000000471E-3</v>
      </c>
      <c r="D152" s="79">
        <v>150</v>
      </c>
      <c r="E152" s="79">
        <f>B152-('Y ANOVA'!I$169*'Y t tests'!D152+'Y ANOVA'!I$168)</f>
        <v>-8.3361673681612042E-2</v>
      </c>
      <c r="F152" s="83">
        <f>C152-('Y ANOVA'!S$169*'Y t tests'!D152+'Y ANOVA'!S$168)</f>
        <v>-6.5790335891727529E-4</v>
      </c>
      <c r="M152" s="95">
        <f t="shared" si="4"/>
        <v>0</v>
      </c>
      <c r="S152" s="95">
        <f t="shared" si="5"/>
        <v>0</v>
      </c>
    </row>
    <row r="153" spans="1:19" x14ac:dyDescent="0.25">
      <c r="A153" s="79">
        <v>7</v>
      </c>
      <c r="B153" s="79">
        <f>'data in order'!Q113</f>
        <v>-3.6000000000001364E-2</v>
      </c>
      <c r="C153" s="66">
        <f>'data in order'!R113</f>
        <v>-2.4000000000000909E-4</v>
      </c>
      <c r="D153" s="79">
        <v>150</v>
      </c>
      <c r="E153" s="79">
        <f>B153-('Y ANOVA'!I$169*'Y t tests'!D153+'Y ANOVA'!I$168)</f>
        <v>6.6638326318393643E-2</v>
      </c>
      <c r="F153" s="83">
        <f>C153-('Y ANOVA'!S$169*'Y t tests'!D153+'Y ANOVA'!S$168)</f>
        <v>3.4209664108276268E-4</v>
      </c>
      <c r="M153" s="95">
        <f t="shared" si="4"/>
        <v>0</v>
      </c>
      <c r="S153" s="95">
        <f t="shared" si="5"/>
        <v>0</v>
      </c>
    </row>
    <row r="154" spans="1:19" x14ac:dyDescent="0.25">
      <c r="A154" s="79">
        <v>7</v>
      </c>
      <c r="B154" s="79">
        <f>'data in order'!W113</f>
        <v>-0.11299999999999955</v>
      </c>
      <c r="C154" s="66">
        <f>'data in order'!X113</f>
        <v>-7.5333333333333025E-4</v>
      </c>
      <c r="D154" s="79">
        <v>150</v>
      </c>
      <c r="E154" s="79">
        <f>B154-('Y ANOVA'!I$169*'Y t tests'!D154+'Y ANOVA'!I$168)</f>
        <v>-1.0361673681604538E-2</v>
      </c>
      <c r="F154" s="83">
        <f>C154-('Y ANOVA'!S$169*'Y t tests'!D154+'Y ANOVA'!S$168)</f>
        <v>-1.7123669225055848E-4</v>
      </c>
      <c r="M154" s="95">
        <f t="shared" si="4"/>
        <v>0</v>
      </c>
      <c r="S154" s="95">
        <f t="shared" si="5"/>
        <v>0</v>
      </c>
    </row>
    <row r="155" spans="1:19" x14ac:dyDescent="0.25">
      <c r="A155" s="79">
        <v>7</v>
      </c>
      <c r="B155" s="79">
        <f>'data in order'!AC113</f>
        <v>-0.19999999999998863</v>
      </c>
      <c r="C155" s="66">
        <f>'data in order'!AD113</f>
        <v>-1.3333333333332576E-3</v>
      </c>
      <c r="D155" s="79">
        <v>150</v>
      </c>
      <c r="E155" s="79">
        <f>B155-('Y ANOVA'!I$169*'Y t tests'!D155+'Y ANOVA'!I$168)</f>
        <v>-9.7361673681593625E-2</v>
      </c>
      <c r="F155" s="83">
        <f>C155-('Y ANOVA'!S$169*'Y t tests'!D155+'Y ANOVA'!S$168)</f>
        <v>-7.5123669225048584E-4</v>
      </c>
      <c r="M155" s="95">
        <f t="shared" si="4"/>
        <v>0</v>
      </c>
      <c r="S155" s="95">
        <f t="shared" si="5"/>
        <v>0</v>
      </c>
    </row>
    <row r="156" spans="1:19" x14ac:dyDescent="0.25">
      <c r="A156" s="79">
        <v>7</v>
      </c>
      <c r="B156" s="79">
        <f>'data in order'!AI113</f>
        <v>-7.4999999999988631E-2</v>
      </c>
      <c r="C156" s="66">
        <f>'data in order'!AJ113</f>
        <v>-4.9999999999992422E-4</v>
      </c>
      <c r="D156" s="79">
        <v>150</v>
      </c>
      <c r="E156" s="79">
        <f>B156-('Y ANOVA'!I$169*'Y t tests'!D156+'Y ANOVA'!I$168)</f>
        <v>2.7638326318406375E-2</v>
      </c>
      <c r="F156" s="83">
        <f>C156-('Y ANOVA'!S$169*'Y t tests'!D156+'Y ANOVA'!S$168)</f>
        <v>8.2096641082847542E-5</v>
      </c>
      <c r="M156" s="95">
        <f t="shared" si="4"/>
        <v>0</v>
      </c>
      <c r="S156" s="95">
        <f t="shared" si="5"/>
        <v>0</v>
      </c>
    </row>
    <row r="157" spans="1:19" x14ac:dyDescent="0.25">
      <c r="A157" s="79">
        <v>8</v>
      </c>
      <c r="B157" s="79">
        <f>'data in order'!K130</f>
        <v>-9.0000000000003411E-2</v>
      </c>
      <c r="C157" s="66">
        <f>'data in order'!L130</f>
        <v>-6.0000000000002272E-4</v>
      </c>
      <c r="D157" s="79">
        <v>150</v>
      </c>
      <c r="E157" s="79">
        <f>B157-('Y ANOVA'!I$194*'Y t tests'!D157+'Y ANOVA'!I$193)</f>
        <v>1.1551256499129664E-2</v>
      </c>
      <c r="F157" s="83">
        <f>C157-('Y ANOVA'!S$194*'Y t tests'!D157+'Y ANOVA'!S$193)</f>
        <v>-2.2841782206840431E-5</v>
      </c>
      <c r="M157" s="95">
        <f t="shared" si="4"/>
        <v>0</v>
      </c>
      <c r="S157" s="95">
        <f t="shared" si="5"/>
        <v>0</v>
      </c>
    </row>
    <row r="158" spans="1:19" x14ac:dyDescent="0.25">
      <c r="A158" s="79">
        <v>8</v>
      </c>
      <c r="B158" s="79">
        <f>'data in order'!Q130</f>
        <v>-5.4000000000002046E-2</v>
      </c>
      <c r="C158" s="66">
        <f>'data in order'!R130</f>
        <v>-3.6000000000001363E-4</v>
      </c>
      <c r="D158" s="79">
        <v>150</v>
      </c>
      <c r="E158" s="79">
        <f>B158-('Y ANOVA'!I$194*'Y t tests'!D158+'Y ANOVA'!I$193)</f>
        <v>4.7551256499131028E-2</v>
      </c>
      <c r="F158" s="83">
        <f>C158-('Y ANOVA'!S$194*'Y t tests'!D158+'Y ANOVA'!S$193)</f>
        <v>2.1715821779316866E-4</v>
      </c>
      <c r="M158" s="95">
        <f t="shared" si="4"/>
        <v>0</v>
      </c>
      <c r="S158" s="95">
        <f t="shared" si="5"/>
        <v>0</v>
      </c>
    </row>
    <row r="159" spans="1:19" x14ac:dyDescent="0.25">
      <c r="A159" s="79">
        <v>8</v>
      </c>
      <c r="B159" s="79">
        <f>'data in order'!W130</f>
        <v>-0.10200000000000387</v>
      </c>
      <c r="C159" s="66">
        <f>'data in order'!X130</f>
        <v>-6.8000000000002574E-4</v>
      </c>
      <c r="D159" s="79">
        <v>150</v>
      </c>
      <c r="E159" s="79">
        <f>B159-('Y ANOVA'!I$194*'Y t tests'!D159+'Y ANOVA'!I$193)</f>
        <v>-4.4874350087079073E-4</v>
      </c>
      <c r="F159" s="83">
        <f>C159-('Y ANOVA'!S$194*'Y t tests'!D159+'Y ANOVA'!S$193)</f>
        <v>-1.0284178220684346E-4</v>
      </c>
      <c r="M159" s="95">
        <f t="shared" si="4"/>
        <v>0</v>
      </c>
      <c r="S159" s="95">
        <f t="shared" si="5"/>
        <v>0</v>
      </c>
    </row>
    <row r="160" spans="1:19" x14ac:dyDescent="0.25">
      <c r="A160" s="79">
        <v>8</v>
      </c>
      <c r="B160" s="79">
        <f>'data in order'!AC130</f>
        <v>-0.22999999999998977</v>
      </c>
      <c r="C160" s="66">
        <f>'data in order'!AD130</f>
        <v>-1.5333333333332651E-3</v>
      </c>
      <c r="D160" s="79">
        <v>150</v>
      </c>
      <c r="E160" s="79">
        <f>B160-('Y ANOVA'!I$194*'Y t tests'!D160+'Y ANOVA'!I$193)</f>
        <v>-0.12844874350085669</v>
      </c>
      <c r="F160" s="83">
        <f>C160-('Y ANOVA'!S$194*'Y t tests'!D160+'Y ANOVA'!S$193)</f>
        <v>-9.5617511554008279E-4</v>
      </c>
      <c r="M160" s="95">
        <f t="shared" si="4"/>
        <v>0</v>
      </c>
      <c r="S160" s="95">
        <f t="shared" si="5"/>
        <v>0</v>
      </c>
    </row>
    <row r="161" spans="1:32" x14ac:dyDescent="0.25">
      <c r="A161" s="79">
        <v>8</v>
      </c>
      <c r="B161" s="79">
        <f>'data in order'!AI130</f>
        <v>-0.117999999999995</v>
      </c>
      <c r="C161" s="66">
        <f>'data in order'!AJ130</f>
        <v>-7.8666666666663335E-4</v>
      </c>
      <c r="D161" s="79">
        <v>150</v>
      </c>
      <c r="E161" s="79">
        <f>B161-('Y ANOVA'!I$194*'Y t tests'!D161+'Y ANOVA'!I$193)</f>
        <v>-1.6448743500861923E-2</v>
      </c>
      <c r="F161" s="83">
        <f>C161-('Y ANOVA'!S$194*'Y t tests'!D161+'Y ANOVA'!S$193)</f>
        <v>-2.0950844887345106E-4</v>
      </c>
      <c r="M161" s="95">
        <f t="shared" si="4"/>
        <v>0</v>
      </c>
      <c r="S161" s="95">
        <f t="shared" si="5"/>
        <v>0</v>
      </c>
    </row>
    <row r="162" spans="1:32" ht="15.6" x14ac:dyDescent="0.3">
      <c r="A162" s="79">
        <v>1</v>
      </c>
      <c r="B162" s="79">
        <f>'data in order'!K12</f>
        <v>-0.14400000000000546</v>
      </c>
      <c r="C162" s="66">
        <f>'data in order'!L12</f>
        <v>-7.2000000000002726E-4</v>
      </c>
      <c r="D162" s="79">
        <v>200</v>
      </c>
      <c r="E162" s="79">
        <f>B162-('Y ANOVA'!I$18*'Y t tests'!D162+'Y ANOVA'!I$17)</f>
        <v>3.2587868284229021E-2</v>
      </c>
      <c r="F162" s="83">
        <f>C162-('Y ANOVA'!S$18*'Y t tests'!D162+'Y ANOVA'!S$17)</f>
        <v>1.4638405545927223E-3</v>
      </c>
      <c r="H162" s="92" t="s">
        <v>207</v>
      </c>
      <c r="I162" s="93"/>
      <c r="J162" s="93"/>
      <c r="K162" s="93"/>
      <c r="L162" s="94"/>
      <c r="M162" s="95">
        <f t="shared" si="4"/>
        <v>0</v>
      </c>
      <c r="N162" s="92" t="s">
        <v>208</v>
      </c>
      <c r="O162" s="93"/>
      <c r="P162" s="93"/>
      <c r="Q162" s="93"/>
      <c r="R162" s="94"/>
      <c r="S162" s="95">
        <f t="shared" si="5"/>
        <v>0</v>
      </c>
      <c r="V162" s="92" t="s">
        <v>215</v>
      </c>
      <c r="W162" s="93"/>
      <c r="X162" s="93"/>
      <c r="Y162" s="93"/>
      <c r="Z162" s="94"/>
      <c r="AB162" s="92" t="s">
        <v>216</v>
      </c>
      <c r="AC162" s="93"/>
      <c r="AD162" s="93"/>
      <c r="AE162" s="93"/>
      <c r="AF162" s="94"/>
    </row>
    <row r="163" spans="1:32" x14ac:dyDescent="0.25">
      <c r="A163" s="79">
        <v>1</v>
      </c>
      <c r="B163" s="79">
        <f>'data in order'!Q12</f>
        <v>-8.6000000000012733E-2</v>
      </c>
      <c r="C163" s="66">
        <f>'data in order'!R12</f>
        <v>-4.3000000000006369E-4</v>
      </c>
      <c r="D163" s="79">
        <v>200</v>
      </c>
      <c r="E163" s="79">
        <f>B163-('Y ANOVA'!I$18*'Y t tests'!D163+'Y ANOVA'!I$17)</f>
        <v>9.0587868284221745E-2</v>
      </c>
      <c r="F163" s="83">
        <f>C163-('Y ANOVA'!S$18*'Y t tests'!D163+'Y ANOVA'!S$17)</f>
        <v>1.753840554592686E-3</v>
      </c>
      <c r="H163" s="80"/>
      <c r="I163" s="80"/>
      <c r="J163" s="80"/>
      <c r="K163" s="82" t="s">
        <v>196</v>
      </c>
      <c r="L163" s="82"/>
      <c r="M163" s="95"/>
      <c r="N163" s="80"/>
      <c r="O163" s="80"/>
      <c r="P163" s="80"/>
      <c r="Q163" s="82" t="s">
        <v>196</v>
      </c>
      <c r="R163" s="82"/>
      <c r="S163" s="95"/>
      <c r="V163" s="80"/>
      <c r="W163" s="80"/>
      <c r="X163" s="80"/>
      <c r="Y163" s="82" t="s">
        <v>196</v>
      </c>
      <c r="Z163" s="82"/>
      <c r="AB163" s="80"/>
      <c r="AC163" s="80"/>
      <c r="AD163" s="80"/>
      <c r="AE163" s="82" t="s">
        <v>196</v>
      </c>
      <c r="AF163" s="82"/>
    </row>
    <row r="164" spans="1:32" x14ac:dyDescent="0.25">
      <c r="A164" s="79">
        <v>1</v>
      </c>
      <c r="B164" s="79">
        <f>'data in order'!W12</f>
        <v>-0.17300000000000182</v>
      </c>
      <c r="C164" s="66">
        <f>'data in order'!X12</f>
        <v>-8.650000000000091E-4</v>
      </c>
      <c r="D164" s="79">
        <v>200</v>
      </c>
      <c r="E164" s="79">
        <f>B164-('Y ANOVA'!I$18*'Y t tests'!D164+'Y ANOVA'!I$17)</f>
        <v>3.5878682842326592E-3</v>
      </c>
      <c r="F164" s="83">
        <f>C164-('Y ANOVA'!S$18*'Y t tests'!D164+'Y ANOVA'!S$17)</f>
        <v>1.3188405545927406E-3</v>
      </c>
      <c r="H164" s="80" t="s">
        <v>173</v>
      </c>
      <c r="I164" s="80" t="s">
        <v>169</v>
      </c>
      <c r="J164" s="80" t="s">
        <v>170</v>
      </c>
      <c r="K164" s="80" t="s">
        <v>171</v>
      </c>
      <c r="L164" s="80" t="s">
        <v>172</v>
      </c>
      <c r="M164" s="95"/>
      <c r="N164" s="80" t="s">
        <v>173</v>
      </c>
      <c r="O164" s="80" t="s">
        <v>169</v>
      </c>
      <c r="P164" s="80" t="s">
        <v>170</v>
      </c>
      <c r="Q164" s="80" t="s">
        <v>171</v>
      </c>
      <c r="R164" s="80" t="s">
        <v>172</v>
      </c>
      <c r="S164" s="95"/>
      <c r="V164" s="80" t="s">
        <v>173</v>
      </c>
      <c r="W164" s="80" t="s">
        <v>169</v>
      </c>
      <c r="X164" s="80" t="s">
        <v>170</v>
      </c>
      <c r="Y164" s="80" t="s">
        <v>171</v>
      </c>
      <c r="Z164" s="80" t="s">
        <v>172</v>
      </c>
      <c r="AB164" s="80" t="s">
        <v>173</v>
      </c>
      <c r="AC164" s="80" t="s">
        <v>169</v>
      </c>
      <c r="AD164" s="80" t="s">
        <v>170</v>
      </c>
      <c r="AE164" s="80" t="s">
        <v>171</v>
      </c>
      <c r="AF164" s="80" t="s">
        <v>172</v>
      </c>
    </row>
    <row r="165" spans="1:32" x14ac:dyDescent="0.25">
      <c r="A165" s="79">
        <v>1</v>
      </c>
      <c r="B165" s="79">
        <f>'data in order'!AC12</f>
        <v>-0.25</v>
      </c>
      <c r="C165" s="66">
        <f>'data in order'!AD12</f>
        <v>-1.25E-3</v>
      </c>
      <c r="D165" s="79">
        <v>200</v>
      </c>
      <c r="E165" s="79">
        <f>B165-('Y ANOVA'!I$18*'Y t tests'!D165+'Y ANOVA'!I$17)</f>
        <v>-7.3412131715765522E-2</v>
      </c>
      <c r="F165" s="83">
        <f>C165-('Y ANOVA'!S$18*'Y t tests'!D165+'Y ANOVA'!S$17)</f>
        <v>9.3384055459274956E-4</v>
      </c>
      <c r="H165" s="80">
        <v>1</v>
      </c>
      <c r="I165" s="81">
        <f>AVERAGE($B162:$B166)</f>
        <v>-0.16320000000000617</v>
      </c>
      <c r="J165" s="81">
        <f>STDEV($B162:$B166)</f>
        <v>5.9073682803761809E-2</v>
      </c>
      <c r="K165" s="81">
        <f>I165+_xlfn.T.INV(0.025,4)*J165</f>
        <v>-0.32721483746651769</v>
      </c>
      <c r="L165" s="81">
        <f>I165+_xlfn.T.INV(0.975,4)*J165</f>
        <v>8.1483746650534705E-4</v>
      </c>
      <c r="M165" s="95">
        <f t="shared" si="4"/>
        <v>0.32802967493302304</v>
      </c>
      <c r="N165" s="80">
        <v>1</v>
      </c>
      <c r="O165" s="81">
        <f>AVERAGE($E162:$E166)</f>
        <v>1.3387868284228294E-2</v>
      </c>
      <c r="P165" s="81">
        <f>STDEV($E162:$E166)</f>
        <v>5.9073682803761816E-2</v>
      </c>
      <c r="Q165" s="81">
        <f>O165+_xlfn.T.INV(0.025,4)*P165</f>
        <v>-0.15062696918228324</v>
      </c>
      <c r="R165" s="81">
        <f>O165+_xlfn.T.INV(0.975,4)*P165</f>
        <v>0.17740270575073983</v>
      </c>
      <c r="S165" s="95">
        <f t="shared" si="5"/>
        <v>0.32802967493302304</v>
      </c>
      <c r="V165" s="80">
        <v>1</v>
      </c>
      <c r="W165" s="81">
        <f>AVERAGE($C162:$C166)</f>
        <v>-8.1600000000003089E-4</v>
      </c>
      <c r="X165" s="81">
        <f>STDEV($C162:$C166)</f>
        <v>2.953684140188091E-4</v>
      </c>
      <c r="Y165" s="81">
        <f>W165+_xlfn.T.INV(0.025,4)*X165</f>
        <v>-1.6360741873325886E-3</v>
      </c>
      <c r="Z165" s="81">
        <f>W165+_xlfn.T.INV(0.975,4)*X165</f>
        <v>4.0741873325268393E-6</v>
      </c>
      <c r="AB165" s="80">
        <v>1</v>
      </c>
      <c r="AC165" s="84">
        <f>AVERAGE($F162:$F166)</f>
        <v>1.3678405545927187E-3</v>
      </c>
      <c r="AD165" s="84">
        <f>STDEV($F162:$F166)</f>
        <v>2.953684140188091E-4</v>
      </c>
      <c r="AE165" s="84">
        <f>AC165+_xlfn.T.INV(0.025,4)*AD165</f>
        <v>5.4776636726016085E-4</v>
      </c>
      <c r="AF165" s="84">
        <f>AC165+_xlfn.T.INV(0.975,4)*AD165</f>
        <v>2.1879147419252764E-3</v>
      </c>
    </row>
    <row r="166" spans="1:32" x14ac:dyDescent="0.25">
      <c r="A166" s="79">
        <v>1</v>
      </c>
      <c r="B166" s="79">
        <f>'data in order'!AI12</f>
        <v>-0.16300000000001091</v>
      </c>
      <c r="C166" s="66">
        <f>'data in order'!AJ12</f>
        <v>-8.1500000000005461E-4</v>
      </c>
      <c r="D166" s="79">
        <v>200</v>
      </c>
      <c r="E166" s="79">
        <f>B166-('Y ANOVA'!I$18*'Y t tests'!D166+'Y ANOVA'!I$17)</f>
        <v>1.3587868284223564E-2</v>
      </c>
      <c r="F166" s="83">
        <f>C166-('Y ANOVA'!S$18*'Y t tests'!D166+'Y ANOVA'!S$17)</f>
        <v>1.368840554592695E-3</v>
      </c>
      <c r="H166" s="80">
        <v>2</v>
      </c>
      <c r="I166" s="81">
        <f>AVERAGE($B162:$B171)</f>
        <v>-0.14730000000000132</v>
      </c>
      <c r="J166" s="81">
        <f>STDEV($B162:$B171)</f>
        <v>6.4145754167972205E-2</v>
      </c>
      <c r="K166" s="81">
        <f>I166+_xlfn.T.INV(0.025,9)*J166</f>
        <v>-0.29240777725417244</v>
      </c>
      <c r="L166" s="81">
        <f>I166+_xlfn.T.INV(0.975,9)*J166</f>
        <v>-2.1922227458301968E-3</v>
      </c>
      <c r="M166" s="95">
        <f t="shared" si="4"/>
        <v>0.29021555450834224</v>
      </c>
      <c r="N166" s="80">
        <v>2</v>
      </c>
      <c r="O166" s="81">
        <f>AVERAGE($E162:$E171)</f>
        <v>2.0102209705374584E-2</v>
      </c>
      <c r="P166" s="81">
        <f>STDEV($E162:$E171)</f>
        <v>6.232069729961931E-2</v>
      </c>
      <c r="Q166" s="81">
        <f>O166+_xlfn.T.INV(0.025,9)*P166</f>
        <v>-0.120877002081538</v>
      </c>
      <c r="R166" s="81">
        <f>O166+_xlfn.T.INV(0.975,9)*P166</f>
        <v>0.16108142149228713</v>
      </c>
      <c r="S166" s="95">
        <f t="shared" si="5"/>
        <v>0.28195842357382511</v>
      </c>
      <c r="V166" s="80">
        <v>2</v>
      </c>
      <c r="W166" s="81">
        <f>AVERAGE($C162:$C171)</f>
        <v>-7.3650000000000668E-4</v>
      </c>
      <c r="X166" s="81">
        <f>STDEV($C162:$C171)</f>
        <v>3.2072877083986112E-4</v>
      </c>
      <c r="Y166" s="81">
        <f>W166+_xlfn.T.INV(0.025,9)*X166</f>
        <v>-1.4620388862708628E-3</v>
      </c>
      <c r="Z166" s="81">
        <f>W166+_xlfn.T.INV(0.975,9)*X166</f>
        <v>-1.0961113729150858E-5</v>
      </c>
      <c r="AB166" s="80">
        <v>2</v>
      </c>
      <c r="AC166" s="84">
        <f>AVERAGE($F162:$F171)</f>
        <v>1.4008752888503826E-3</v>
      </c>
      <c r="AD166" s="84">
        <f>STDEV($F162:$F171)</f>
        <v>3.1153971330130604E-4</v>
      </c>
      <c r="AE166" s="84">
        <f>AC166+_xlfn.T.INV(0.025,9)*AD166</f>
        <v>6.9612349490973384E-4</v>
      </c>
      <c r="AF166" s="84">
        <f>AC166+_xlfn.T.INV(0.975,9)*AD166</f>
        <v>2.1056270827910315E-3</v>
      </c>
    </row>
    <row r="167" spans="1:32" x14ac:dyDescent="0.25">
      <c r="A167" s="79">
        <v>2</v>
      </c>
      <c r="B167" s="79">
        <f>'data in order'!K29</f>
        <v>-0.132000000000005</v>
      </c>
      <c r="C167" s="66">
        <f>'data in order'!L29</f>
        <v>-6.6000000000002504E-4</v>
      </c>
      <c r="D167" s="79">
        <v>200</v>
      </c>
      <c r="E167" s="79">
        <f>B167-('Y ANOVA'!I$44*'Y t tests'!D167+'Y ANOVA'!I$43)</f>
        <v>2.6216551126512333E-2</v>
      </c>
      <c r="F167" s="83">
        <f>C167-('Y ANOVA'!S$44*'Y t tests'!D167+'Y ANOVA'!S$43)</f>
        <v>1.4309100231080039E-3</v>
      </c>
      <c r="H167" s="80">
        <v>3</v>
      </c>
      <c r="I167" s="81">
        <f>AVERAGE($B162:$B176)</f>
        <v>-0.1396000000000015</v>
      </c>
      <c r="J167" s="81">
        <f>STDEV($B162:$B176)</f>
        <v>6.2017048347324209E-2</v>
      </c>
      <c r="K167" s="81">
        <f>I167+_xlfn.T.INV(0.025,14)*J167</f>
        <v>-0.27261333971929735</v>
      </c>
      <c r="L167" s="81">
        <f>I167+_xlfn.T.INV(0.975,14)*J167</f>
        <v>-6.5866602807057306E-3</v>
      </c>
      <c r="M167" s="95">
        <f t="shared" si="4"/>
        <v>0.2660266794385916</v>
      </c>
      <c r="N167" s="80">
        <v>3</v>
      </c>
      <c r="O167" s="81">
        <f>AVERAGE($E162:$E176)</f>
        <v>2.2571528981321889E-2</v>
      </c>
      <c r="P167" s="81">
        <f>STDEV($E162:$E176)</f>
        <v>5.9864459965702992E-2</v>
      </c>
      <c r="Q167" s="81">
        <f>O167+_xlfn.T.INV(0.025,14)*P167</f>
        <v>-0.10582496783250622</v>
      </c>
      <c r="R167" s="81">
        <f>O167+_xlfn.T.INV(0.975,14)*P167</f>
        <v>0.15096802579514995</v>
      </c>
      <c r="S167" s="95">
        <f t="shared" si="5"/>
        <v>0.25679299362765617</v>
      </c>
      <c r="V167" s="80">
        <v>3</v>
      </c>
      <c r="W167" s="81">
        <f>AVERAGE($C162:$C176)</f>
        <v>-6.9800000000000753E-4</v>
      </c>
      <c r="X167" s="81">
        <f>STDEV($C162:$C176)</f>
        <v>3.100852417366211E-4</v>
      </c>
      <c r="Y167" s="81">
        <f>W167+_xlfn.T.INV(0.025,14)*X167</f>
        <v>-1.3630666985964867E-3</v>
      </c>
      <c r="Z167" s="81">
        <f>W167+_xlfn.T.INV(0.975,14)*X167</f>
        <v>-3.293330140352851E-5</v>
      </c>
      <c r="AB167" s="80">
        <v>3</v>
      </c>
      <c r="AC167" s="84">
        <f>AVERAGE($F162:$F176)</f>
        <v>1.4069498523653643E-3</v>
      </c>
      <c r="AD167" s="84">
        <f>STDEV($F162:$F176)</f>
        <v>2.9886570638375557E-4</v>
      </c>
      <c r="AE167" s="84">
        <f>AC167+_xlfn.T.INV(0.025,14)*AD167</f>
        <v>7.6594666383833412E-4</v>
      </c>
      <c r="AF167" s="84">
        <f>AC167+_xlfn.T.INV(0.975,14)*AD167</f>
        <v>2.047953040892394E-3</v>
      </c>
    </row>
    <row r="168" spans="1:32" x14ac:dyDescent="0.25">
      <c r="A168" s="79">
        <v>2</v>
      </c>
      <c r="B168" s="79">
        <f>'data in order'!Q29</f>
        <v>-3.8999999999987267E-2</v>
      </c>
      <c r="C168" s="66">
        <f>'data in order'!R29</f>
        <v>-1.9499999999993633E-4</v>
      </c>
      <c r="D168" s="79">
        <v>200</v>
      </c>
      <c r="E168" s="79">
        <f>B168-('Y ANOVA'!I$44*'Y t tests'!D168+'Y ANOVA'!I$43)</f>
        <v>0.11921655112653007</v>
      </c>
      <c r="F168" s="83">
        <f>C168-('Y ANOVA'!S$44*'Y t tests'!D168+'Y ANOVA'!S$43)</f>
        <v>1.8959100231080927E-3</v>
      </c>
      <c r="H168" s="80">
        <v>4</v>
      </c>
      <c r="I168" s="81">
        <f>AVERAGE($B162:$B181)</f>
        <v>-0.1379499999999993</v>
      </c>
      <c r="J168" s="81">
        <f>STDEV($B162:$B181)</f>
        <v>6.4421698698171145E-2</v>
      </c>
      <c r="K168" s="81">
        <f>I168+_xlfn.T.INV(0.025,19)*J168</f>
        <v>-0.27278616500111597</v>
      </c>
      <c r="L168" s="81">
        <f>I168+_xlfn.T.INV(0.975,19)*J168</f>
        <v>-3.113834998882653E-3</v>
      </c>
      <c r="M168" s="95">
        <f t="shared" si="4"/>
        <v>0.26967233000223334</v>
      </c>
      <c r="N168" s="80">
        <v>4</v>
      </c>
      <c r="O168" s="81">
        <f>AVERAGE($E162:$E181)</f>
        <v>2.1624465626807636E-2</v>
      </c>
      <c r="P168" s="81">
        <f>STDEV($E162:$E181)</f>
        <v>6.2857552273140452E-2</v>
      </c>
      <c r="Q168" s="81">
        <f>O168+_xlfn.T.INV(0.025,19)*P168</f>
        <v>-0.10993790328210304</v>
      </c>
      <c r="R168" s="81">
        <f>O168+_xlfn.T.INV(0.975,19)*P168</f>
        <v>0.15318683453571827</v>
      </c>
      <c r="S168" s="95">
        <f t="shared" si="5"/>
        <v>0.26312473781782131</v>
      </c>
      <c r="V168" s="80">
        <v>4</v>
      </c>
      <c r="W168" s="81">
        <f>AVERAGE($C162:$C181)</f>
        <v>-6.8974999999999657E-4</v>
      </c>
      <c r="X168" s="81">
        <f>STDEV($C162:$C181)</f>
        <v>3.2210849349085586E-4</v>
      </c>
      <c r="Y168" s="81">
        <f>W168+_xlfn.T.INV(0.025,19)*X168</f>
        <v>-1.3639308250055803E-3</v>
      </c>
      <c r="Z168" s="81">
        <f>W168+_xlfn.T.INV(0.975,19)*X168</f>
        <v>-1.5569174994413165E-5</v>
      </c>
      <c r="AB168" s="80">
        <v>4</v>
      </c>
      <c r="AC168" s="84">
        <f>AVERAGE($F162:$F181)</f>
        <v>1.3738688198055155E-3</v>
      </c>
      <c r="AD168" s="84">
        <f>STDEV($F162:$F181)</f>
        <v>3.1931268533039067E-4</v>
      </c>
      <c r="AE168" s="84">
        <f>AC168+_xlfn.T.INV(0.025,19)*AD168</f>
        <v>7.0553968853129636E-4</v>
      </c>
      <c r="AF168" s="84">
        <f>AC168+_xlfn.T.INV(0.975,19)*AD168</f>
        <v>2.042197951079734E-3</v>
      </c>
    </row>
    <row r="169" spans="1:32" x14ac:dyDescent="0.25">
      <c r="A169" s="79">
        <v>2</v>
      </c>
      <c r="B169" s="79">
        <f>'data in order'!W29</f>
        <v>-0.10499999999998977</v>
      </c>
      <c r="C169" s="66">
        <f>'data in order'!X29</f>
        <v>-5.2499999999994879E-4</v>
      </c>
      <c r="D169" s="79">
        <v>200</v>
      </c>
      <c r="E169" s="79">
        <f>B169-('Y ANOVA'!I$44*'Y t tests'!D169+'Y ANOVA'!I$43)</f>
        <v>5.3216551126527567E-2</v>
      </c>
      <c r="F169" s="83">
        <f>C169-('Y ANOVA'!S$44*'Y t tests'!D169+'Y ANOVA'!S$43)</f>
        <v>1.5659100231080803E-3</v>
      </c>
      <c r="H169" s="80">
        <v>5</v>
      </c>
      <c r="I169" s="81">
        <f>AVERAGE($B162:$B186)</f>
        <v>-0.13451999999999883</v>
      </c>
      <c r="J169" s="81">
        <f>STDEV($B162:$B186)</f>
        <v>6.1242768280562972E-2</v>
      </c>
      <c r="K169" s="81">
        <f>I169+_xlfn.T.INV(0.025,24)*J169</f>
        <v>-0.2609188613643712</v>
      </c>
      <c r="L169" s="81">
        <f>I169+_xlfn.T.INV(0.975,24)*J169</f>
        <v>-8.1211386356264681E-3</v>
      </c>
      <c r="M169" s="95">
        <f t="shared" si="4"/>
        <v>0.25279772272874473</v>
      </c>
      <c r="N169" s="80">
        <v>5</v>
      </c>
      <c r="O169" s="81">
        <f>AVERAGE($E162:$E186)</f>
        <v>2.3386969381862487E-2</v>
      </c>
      <c r="P169" s="81">
        <f>STDEV($E162:$E186)</f>
        <v>5.964052300599941E-2</v>
      </c>
      <c r="Q169" s="81">
        <f>O169+_xlfn.T.INV(0.025,24)*P169</f>
        <v>-9.9705020264962863E-2</v>
      </c>
      <c r="R169" s="81">
        <f>O169+_xlfn.T.INV(0.975,24)*P169</f>
        <v>0.14647895902868782</v>
      </c>
      <c r="S169" s="95">
        <f t="shared" si="5"/>
        <v>0.24618397929365068</v>
      </c>
      <c r="V169" s="80">
        <v>5</v>
      </c>
      <c r="W169" s="81">
        <f>AVERAGE($C162:$C186)</f>
        <v>-6.7259999999999434E-4</v>
      </c>
      <c r="X169" s="81">
        <f>STDEV($C162:$C186)</f>
        <v>3.0621384140281478E-4</v>
      </c>
      <c r="Y169" s="81">
        <f>W169+_xlfn.T.INV(0.025,24)*X169</f>
        <v>-1.3045943068218562E-3</v>
      </c>
      <c r="Z169" s="81">
        <f>W169+_xlfn.T.INV(0.975,24)*X169</f>
        <v>-4.0605693178132605E-5</v>
      </c>
      <c r="AB169" s="80">
        <v>5</v>
      </c>
      <c r="AC169" s="84">
        <f>AVERAGE($F162:$F186)</f>
        <v>1.3653081465434319E-3</v>
      </c>
      <c r="AD169" s="84">
        <f>STDEV($F162:$F186)</f>
        <v>3.023690999090361E-4</v>
      </c>
      <c r="AE169" s="84">
        <f>AC169+_xlfn.T.INV(0.025,24)*AD169</f>
        <v>7.4124899616041155E-4</v>
      </c>
      <c r="AF169" s="84">
        <f>AC169+_xlfn.T.INV(0.975,24)*AD169</f>
        <v>1.9893672969264523E-3</v>
      </c>
    </row>
    <row r="170" spans="1:32" x14ac:dyDescent="0.25">
      <c r="A170" s="79">
        <v>2</v>
      </c>
      <c r="B170" s="79">
        <f>'data in order'!AC29</f>
        <v>-0.23699999999999477</v>
      </c>
      <c r="C170" s="66">
        <f>'data in order'!AD29</f>
        <v>-1.1849999999999738E-3</v>
      </c>
      <c r="D170" s="79">
        <v>200</v>
      </c>
      <c r="E170" s="79">
        <f>B170-('Y ANOVA'!I$44*'Y t tests'!D170+'Y ANOVA'!I$43)</f>
        <v>-7.8783448873477435E-2</v>
      </c>
      <c r="F170" s="83">
        <f>C170-('Y ANOVA'!S$44*'Y t tests'!D170+'Y ANOVA'!S$43)</f>
        <v>9.0591002310805519E-4</v>
      </c>
      <c r="H170" s="80">
        <v>6</v>
      </c>
      <c r="I170" s="81">
        <f>AVERAGE($B162:$B191)</f>
        <v>-0.13453333333333148</v>
      </c>
      <c r="J170" s="81">
        <f>STDEV($B162:$B191)</f>
        <v>6.4526248779928894E-2</v>
      </c>
      <c r="K170" s="81">
        <f>I170+_xlfn.T.INV(0.025,29)*J170</f>
        <v>-0.26650433003367135</v>
      </c>
      <c r="L170" s="81">
        <f>I170+_xlfn.T.INV(0.975,29)*J170</f>
        <v>-2.562336632991713E-3</v>
      </c>
      <c r="M170" s="95">
        <f t="shared" si="4"/>
        <v>0.26394199340067964</v>
      </c>
      <c r="N170" s="80">
        <v>6</v>
      </c>
      <c r="O170" s="81">
        <f>AVERAGE($E162:$E191)</f>
        <v>2.2391673406511405E-2</v>
      </c>
      <c r="P170" s="81">
        <f>STDEV($E162:$E191)</f>
        <v>6.3312470781715771E-2</v>
      </c>
      <c r="Q170" s="81">
        <f>O170+_xlfn.T.INV(0.025,29)*P170</f>
        <v>-0.10709686855291448</v>
      </c>
      <c r="R170" s="81">
        <f>O170+_xlfn.T.INV(0.975,29)*P170</f>
        <v>0.15188021536593721</v>
      </c>
      <c r="S170" s="95">
        <f t="shared" si="5"/>
        <v>0.25897708391885166</v>
      </c>
      <c r="V170" s="80">
        <v>6</v>
      </c>
      <c r="W170" s="81">
        <f>AVERAGE($C162:$C191)</f>
        <v>-6.7266666666665768E-4</v>
      </c>
      <c r="X170" s="81">
        <f>STDEV($C162:$C191)</f>
        <v>3.2263124389964444E-4</v>
      </c>
      <c r="Y170" s="81">
        <f>W170+_xlfn.T.INV(0.025,29)*X170</f>
        <v>-1.3325216501683568E-3</v>
      </c>
      <c r="Z170" s="81">
        <f>W170+_xlfn.T.INV(0.975,29)*X170</f>
        <v>-1.2811683164958899E-5</v>
      </c>
      <c r="AB170" s="80">
        <v>6</v>
      </c>
      <c r="AC170" s="84">
        <f>AVERAGE($F162:$F191)</f>
        <v>1.3337941788625816E-3</v>
      </c>
      <c r="AD170" s="84">
        <f>STDEV($F162:$F191)</f>
        <v>3.2755358949620935E-4</v>
      </c>
      <c r="AE170" s="84">
        <f>AC170+_xlfn.T.INV(0.025,29)*AD170</f>
        <v>6.6387186823796645E-4</v>
      </c>
      <c r="AF170" s="84">
        <f>AC170+_xlfn.T.INV(0.975,29)*AD170</f>
        <v>2.0037164894871964E-3</v>
      </c>
    </row>
    <row r="171" spans="1:32" x14ac:dyDescent="0.25">
      <c r="A171" s="79">
        <v>2</v>
      </c>
      <c r="B171" s="79">
        <f>'data in order'!AI29</f>
        <v>-0.14400000000000546</v>
      </c>
      <c r="C171" s="66">
        <f>'data in order'!AJ29</f>
        <v>-7.2000000000002726E-4</v>
      </c>
      <c r="D171" s="79">
        <v>200</v>
      </c>
      <c r="E171" s="79">
        <f>B171-('Y ANOVA'!I$44*'Y t tests'!D171+'Y ANOVA'!I$43)</f>
        <v>1.4216551126511878E-2</v>
      </c>
      <c r="F171" s="83">
        <f>C171-('Y ANOVA'!S$44*'Y t tests'!D171+'Y ANOVA'!S$43)</f>
        <v>1.3709100231080018E-3</v>
      </c>
      <c r="H171" s="80">
        <v>7</v>
      </c>
      <c r="I171" s="81">
        <f>AVERAGE($B162:$B196)</f>
        <v>-0.13877142857142694</v>
      </c>
      <c r="J171" s="81">
        <f>STDEV($B162:$B196)</f>
        <v>6.4556443936927083E-2</v>
      </c>
      <c r="K171" s="81">
        <f>I171+_xlfn.T.INV(0.025,34)*J171</f>
        <v>-0.26996590730332415</v>
      </c>
      <c r="L171" s="81">
        <f>I171+_xlfn.T.INV(0.975,34)*J171</f>
        <v>-7.576949839529723E-3</v>
      </c>
      <c r="M171" s="95">
        <f t="shared" si="4"/>
        <v>0.26238895746379443</v>
      </c>
      <c r="N171" s="80">
        <v>7</v>
      </c>
      <c r="O171" s="81">
        <f>AVERAGE($E162:$E196)</f>
        <v>1.792955163348052E-2</v>
      </c>
      <c r="P171" s="81">
        <f>STDEV($E162:$E196)</f>
        <v>6.3617795140133618E-2</v>
      </c>
      <c r="Q171" s="81">
        <f>O171+_xlfn.T.INV(0.025,34)*P171</f>
        <v>-0.1113573632349555</v>
      </c>
      <c r="R171" s="81">
        <f>O171+_xlfn.T.INV(0.975,34)*P171</f>
        <v>0.14721646650191655</v>
      </c>
      <c r="S171" s="95">
        <f t="shared" si="5"/>
        <v>0.25857382973687204</v>
      </c>
      <c r="V171" s="80">
        <v>7</v>
      </c>
      <c r="W171" s="81">
        <f>AVERAGE($C162:$C196)</f>
        <v>-6.9385714285713474E-4</v>
      </c>
      <c r="X171" s="81">
        <f>STDEV($C162:$C196)</f>
        <v>3.2278221968463537E-4</v>
      </c>
      <c r="Y171" s="81">
        <f>W171+_xlfn.T.INV(0.025,34)*X171</f>
        <v>-1.3498295365166207E-3</v>
      </c>
      <c r="Z171" s="81">
        <f>W171+_xlfn.T.INV(0.975,34)*X171</f>
        <v>-3.7884749197648762E-5</v>
      </c>
      <c r="AB171" s="80">
        <v>7</v>
      </c>
      <c r="AC171" s="84">
        <f>AVERAGE($F162:$F196)</f>
        <v>1.2965028459621935E-3</v>
      </c>
      <c r="AD171" s="84">
        <f>STDEV($F162:$F196)</f>
        <v>3.3575877207042259E-4</v>
      </c>
      <c r="AE171" s="84">
        <f>AC171+_xlfn.T.INV(0.025,34)*AD171</f>
        <v>6.1415892496681761E-4</v>
      </c>
      <c r="AF171" s="84">
        <f>AC171+_xlfn.T.INV(0.975,34)*AD171</f>
        <v>1.9788467669575693E-3</v>
      </c>
    </row>
    <row r="172" spans="1:32" x14ac:dyDescent="0.25">
      <c r="A172" s="79">
        <v>3</v>
      </c>
      <c r="B172" s="79">
        <f>'data in order'!K46</f>
        <v>-9.7000000000008413E-2</v>
      </c>
      <c r="C172" s="66">
        <f>'data in order'!L46</f>
        <v>-4.8500000000004204E-4</v>
      </c>
      <c r="D172" s="79">
        <v>200</v>
      </c>
      <c r="E172" s="79">
        <f>B172-('Y ANOVA'!I$69*'Y t tests'!D172+'Y ANOVA'!I$68)</f>
        <v>5.4710167533209952E-2</v>
      </c>
      <c r="F172" s="83">
        <f>C172-('Y ANOVA'!S$69*'Y t tests'!D172+'Y ANOVA'!S$68)</f>
        <v>1.5550989793952951E-3</v>
      </c>
      <c r="H172" s="80">
        <v>8</v>
      </c>
      <c r="I172" s="81">
        <f>AVERAGE($B162:$B201)</f>
        <v>-0.13562499999999886</v>
      </c>
      <c r="J172" s="81">
        <f>STDEV($B162:$B201)</f>
        <v>6.7326867232050266E-2</v>
      </c>
      <c r="K172" s="81">
        <f>I172+_xlfn.T.INV(0.025,39)*J172</f>
        <v>-0.2718064430247874</v>
      </c>
      <c r="L172" s="81">
        <f>I172+_xlfn.T.INV(0.975,39)*J172</f>
        <v>5.5644302478966012E-4</v>
      </c>
      <c r="M172" s="95">
        <f t="shared" si="4"/>
        <v>0.27236288604957704</v>
      </c>
      <c r="N172" s="80">
        <v>8</v>
      </c>
      <c r="O172" s="81">
        <f>AVERAGE($E162:$E201)</f>
        <v>2.0705214806678095E-2</v>
      </c>
      <c r="P172" s="81">
        <f>STDEV($E162:$E201)</f>
        <v>6.6424820986995467E-2</v>
      </c>
      <c r="Q172" s="81">
        <f>O172+_xlfn.T.INV(0.025,39)*P172</f>
        <v>-0.11365166746878481</v>
      </c>
      <c r="R172" s="81">
        <f>O172+_xlfn.T.INV(0.975,39)*P172</f>
        <v>0.155062097082141</v>
      </c>
      <c r="S172" s="95">
        <f t="shared" si="5"/>
        <v>0.26871376455092583</v>
      </c>
      <c r="V172" s="80">
        <v>8</v>
      </c>
      <c r="W172" s="81">
        <f>AVERAGE($C162:$C201)</f>
        <v>-6.7812499999999438E-4</v>
      </c>
      <c r="X172" s="81">
        <f>STDEV($C162:$C201)</f>
        <v>3.3663433616025132E-4</v>
      </c>
      <c r="Y172" s="81">
        <f>W172+_xlfn.T.INV(0.025,39)*X172</f>
        <v>-1.3590322151239369E-3</v>
      </c>
      <c r="Z172" s="81">
        <f>W172+_xlfn.T.INV(0.975,39)*X172</f>
        <v>2.7822151239481705E-6</v>
      </c>
      <c r="AB172" s="80">
        <v>8</v>
      </c>
      <c r="AC172" s="84">
        <f>AVERAGE($F162:$F201)</f>
        <v>1.3011012454523306E-3</v>
      </c>
      <c r="AD172" s="84">
        <f>STDEV($F162:$F201)</f>
        <v>3.4517758642212544E-4</v>
      </c>
      <c r="AE172" s="84">
        <f>AC172+_xlfn.T.INV(0.025,39)*AD172</f>
        <v>6.0291367559609356E-4</v>
      </c>
      <c r="AF172" s="84">
        <f>AC172+_xlfn.T.INV(0.975,39)*AD172</f>
        <v>1.9992888153085677E-3</v>
      </c>
    </row>
    <row r="173" spans="1:32" x14ac:dyDescent="0.25">
      <c r="A173" s="79">
        <v>3</v>
      </c>
      <c r="B173" s="79">
        <f>'data in order'!Q46</f>
        <v>-5.1999999999992497E-2</v>
      </c>
      <c r="C173" s="66">
        <f>'data in order'!R46</f>
        <v>-2.5999999999996246E-4</v>
      </c>
      <c r="D173" s="79">
        <v>200</v>
      </c>
      <c r="E173" s="79">
        <f>B173-('Y ANOVA'!I$69*'Y t tests'!D173+'Y ANOVA'!I$68)</f>
        <v>9.9710167533225869E-2</v>
      </c>
      <c r="F173" s="83">
        <f>C173-('Y ANOVA'!S$69*'Y t tests'!D173+'Y ANOVA'!S$68)</f>
        <v>1.7800989793953746E-3</v>
      </c>
      <c r="S173" s="87"/>
    </row>
    <row r="174" spans="1:32" x14ac:dyDescent="0.25">
      <c r="A174" s="79">
        <v>3</v>
      </c>
      <c r="B174" s="79">
        <f>'data in order'!W46</f>
        <v>-0.13300000000000978</v>
      </c>
      <c r="C174" s="66">
        <f>'data in order'!X46</f>
        <v>-6.6500000000004891E-4</v>
      </c>
      <c r="D174" s="79">
        <v>200</v>
      </c>
      <c r="E174" s="79">
        <f>B174-('Y ANOVA'!I$69*'Y t tests'!D174+'Y ANOVA'!I$68)</f>
        <v>1.8710167533208588E-2</v>
      </c>
      <c r="F174" s="83">
        <f>C174-('Y ANOVA'!S$69*'Y t tests'!D174+'Y ANOVA'!S$68)</f>
        <v>1.3750989793952883E-3</v>
      </c>
      <c r="S174" s="87"/>
    </row>
    <row r="175" spans="1:32" x14ac:dyDescent="0.25">
      <c r="A175" s="79">
        <v>3</v>
      </c>
      <c r="B175" s="79">
        <f>'data in order'!AC46</f>
        <v>-0.21899999999999409</v>
      </c>
      <c r="C175" s="66">
        <f>'data in order'!AD46</f>
        <v>-1.0949999999999703E-3</v>
      </c>
      <c r="D175" s="79">
        <v>200</v>
      </c>
      <c r="E175" s="79">
        <f>B175-('Y ANOVA'!I$69*'Y t tests'!D175+'Y ANOVA'!I$68)</f>
        <v>-6.7289832466775723E-2</v>
      </c>
      <c r="F175" s="83">
        <f>C175-('Y ANOVA'!S$69*'Y t tests'!D175+'Y ANOVA'!S$68)</f>
        <v>9.4509897939536679E-4</v>
      </c>
      <c r="S175" s="87"/>
    </row>
    <row r="176" spans="1:32" x14ac:dyDescent="0.25">
      <c r="A176" s="79">
        <v>3</v>
      </c>
      <c r="B176" s="79">
        <f>'data in order'!AI46</f>
        <v>-0.12000000000000455</v>
      </c>
      <c r="C176" s="66">
        <f>'data in order'!AJ46</f>
        <v>-6.0000000000002272E-4</v>
      </c>
      <c r="D176" s="79">
        <v>200</v>
      </c>
      <c r="E176" s="79">
        <f>B176-('Y ANOVA'!I$69*'Y t tests'!D176+'Y ANOVA'!I$68)</f>
        <v>3.1710167533213818E-2</v>
      </c>
      <c r="F176" s="83">
        <f>C176-('Y ANOVA'!S$69*'Y t tests'!D176+'Y ANOVA'!S$68)</f>
        <v>1.4400989793953143E-3</v>
      </c>
      <c r="S176" s="87"/>
    </row>
    <row r="177" spans="1:19" x14ac:dyDescent="0.25">
      <c r="A177" s="79">
        <v>4</v>
      </c>
      <c r="B177" s="79">
        <f>'data in order'!K63</f>
        <v>-0.10599999999999454</v>
      </c>
      <c r="C177" s="66">
        <f>'data in order'!L63</f>
        <v>-5.2999999999997277E-4</v>
      </c>
      <c r="D177" s="79">
        <v>200</v>
      </c>
      <c r="E177" s="79">
        <f>B177-('Y ANOVA'!I$94*'Y t tests'!D177+'Y ANOVA'!I$93)</f>
        <v>4.5783275563263059E-2</v>
      </c>
      <c r="F177" s="83">
        <f>C177-('Y ANOVA'!S$94*'Y t tests'!D177+'Y ANOVA'!S$93)</f>
        <v>1.4096257221259591E-3</v>
      </c>
      <c r="S177" s="87"/>
    </row>
    <row r="178" spans="1:19" x14ac:dyDescent="0.25">
      <c r="A178" s="79">
        <v>4</v>
      </c>
      <c r="B178" s="79">
        <f>'data in order'!Q63</f>
        <v>-5.6999999999987949E-2</v>
      </c>
      <c r="C178" s="66">
        <f>'data in order'!R63</f>
        <v>-2.8499999999993976E-4</v>
      </c>
      <c r="D178" s="79">
        <v>200</v>
      </c>
      <c r="E178" s="79">
        <f>B178-('Y ANOVA'!I$94*'Y t tests'!D178+'Y ANOVA'!I$93)</f>
        <v>9.4783275563269653E-2</v>
      </c>
      <c r="F178" s="83">
        <f>C178-('Y ANOVA'!S$94*'Y t tests'!D178+'Y ANOVA'!S$93)</f>
        <v>1.6546257221259921E-3</v>
      </c>
      <c r="S178" s="87"/>
    </row>
    <row r="179" spans="1:19" x14ac:dyDescent="0.25">
      <c r="A179" s="79">
        <v>4</v>
      </c>
      <c r="B179" s="79">
        <f>'data in order'!W63</f>
        <v>-0.10800000000000409</v>
      </c>
      <c r="C179" s="66">
        <f>'data in order'!X63</f>
        <v>-5.400000000000205E-4</v>
      </c>
      <c r="D179" s="79">
        <v>200</v>
      </c>
      <c r="E179" s="79">
        <f>B179-('Y ANOVA'!I$94*'Y t tests'!D179+'Y ANOVA'!I$93)</f>
        <v>4.378327556325351E-2</v>
      </c>
      <c r="F179" s="83">
        <f>C179-('Y ANOVA'!S$94*'Y t tests'!D179+'Y ANOVA'!S$93)</f>
        <v>1.3996257221259114E-3</v>
      </c>
    </row>
    <row r="180" spans="1:19" x14ac:dyDescent="0.25">
      <c r="A180" s="79">
        <v>4</v>
      </c>
      <c r="B180" s="79">
        <f>'data in order'!AC63</f>
        <v>-0.26599999999999113</v>
      </c>
      <c r="C180" s="66">
        <f>'data in order'!AD63</f>
        <v>-1.3299999999999556E-3</v>
      </c>
      <c r="D180" s="79">
        <v>200</v>
      </c>
      <c r="E180" s="79">
        <f>B180-('Y ANOVA'!I$94*'Y t tests'!D180+'Y ANOVA'!I$93)</f>
        <v>-0.11421672443673353</v>
      </c>
      <c r="F180" s="83">
        <f>C180-('Y ANOVA'!S$94*'Y t tests'!D180+'Y ANOVA'!S$93)</f>
        <v>6.0962572212597634E-4</v>
      </c>
    </row>
    <row r="181" spans="1:19" x14ac:dyDescent="0.25">
      <c r="A181" s="79">
        <v>4</v>
      </c>
      <c r="B181" s="79">
        <f>'data in order'!AI63</f>
        <v>-0.1279999999999859</v>
      </c>
      <c r="C181" s="66">
        <f>'data in order'!AJ63</f>
        <v>-6.3999999999992947E-4</v>
      </c>
      <c r="D181" s="79">
        <v>200</v>
      </c>
      <c r="E181" s="79">
        <f>B181-('Y ANOVA'!I$94*'Y t tests'!D181+'Y ANOVA'!I$93)</f>
        <v>2.37832755632717E-2</v>
      </c>
      <c r="F181" s="83">
        <f>C181-('Y ANOVA'!S$94*'Y t tests'!D181+'Y ANOVA'!S$93)</f>
        <v>1.2996257221260024E-3</v>
      </c>
    </row>
    <row r="182" spans="1:19" x14ac:dyDescent="0.25">
      <c r="A182" s="79">
        <v>5</v>
      </c>
      <c r="B182" s="79">
        <f>'data in order'!K80</f>
        <v>-0.13499999999999091</v>
      </c>
      <c r="C182" s="66">
        <f>'data in order'!L80</f>
        <v>-6.749999999999545E-4</v>
      </c>
      <c r="D182" s="79">
        <v>200</v>
      </c>
      <c r="E182" s="79">
        <f>B182-('Y ANOVA'!I$119*'Y t tests'!D182+'Y ANOVA'!I$118)</f>
        <v>1.6236984402087956E-2</v>
      </c>
      <c r="F182" s="83">
        <f>C182-('Y ANOVA'!S$119*'Y t tests'!D182+'Y ANOVA'!S$118)</f>
        <v>1.2600654534951283E-3</v>
      </c>
    </row>
    <row r="183" spans="1:19" x14ac:dyDescent="0.25">
      <c r="A183" s="79">
        <v>5</v>
      </c>
      <c r="B183" s="79">
        <f>'data in order'!Q80</f>
        <v>-6.0000000000002274E-2</v>
      </c>
      <c r="C183" s="66">
        <f>'data in order'!R80</f>
        <v>-3.0000000000001136E-4</v>
      </c>
      <c r="D183" s="79">
        <v>200</v>
      </c>
      <c r="E183" s="79">
        <f>B183-('Y ANOVA'!I$119*'Y t tests'!D183+'Y ANOVA'!I$118)</f>
        <v>9.1236984402076587E-2</v>
      </c>
      <c r="F183" s="83">
        <f>C183-('Y ANOVA'!S$119*'Y t tests'!D183+'Y ANOVA'!S$118)</f>
        <v>1.6350654534950714E-3</v>
      </c>
    </row>
    <row r="184" spans="1:19" x14ac:dyDescent="0.25">
      <c r="A184" s="79">
        <v>5</v>
      </c>
      <c r="B184" s="79">
        <f>'data in order'!W80</f>
        <v>-0.12999999999999545</v>
      </c>
      <c r="C184" s="66">
        <f>'data in order'!X80</f>
        <v>-6.4999999999997731E-4</v>
      </c>
      <c r="D184" s="79">
        <v>200</v>
      </c>
      <c r="E184" s="79">
        <f>B184-('Y ANOVA'!I$119*'Y t tests'!D184+'Y ANOVA'!I$118)</f>
        <v>2.1236984402083409E-2</v>
      </c>
      <c r="F184" s="83">
        <f>C184-('Y ANOVA'!S$119*'Y t tests'!D184+'Y ANOVA'!S$118)</f>
        <v>1.2850654534951053E-3</v>
      </c>
    </row>
    <row r="185" spans="1:19" x14ac:dyDescent="0.25">
      <c r="A185" s="79">
        <v>5</v>
      </c>
      <c r="B185" s="79">
        <f>'data in order'!AC80</f>
        <v>-0.1910000000000025</v>
      </c>
      <c r="C185" s="66">
        <f>'data in order'!AD80</f>
        <v>-9.5500000000001248E-4</v>
      </c>
      <c r="D185" s="79">
        <v>200</v>
      </c>
      <c r="E185" s="79">
        <f>B185-('Y ANOVA'!I$119*'Y t tests'!D185+'Y ANOVA'!I$118)</f>
        <v>-3.976301559792364E-2</v>
      </c>
      <c r="F185" s="83">
        <f>C185-('Y ANOVA'!S$119*'Y t tests'!D185+'Y ANOVA'!S$118)</f>
        <v>9.8006545349507029E-4</v>
      </c>
    </row>
    <row r="186" spans="1:19" x14ac:dyDescent="0.25">
      <c r="A186" s="79">
        <v>5</v>
      </c>
      <c r="B186" s="79">
        <f>'data in order'!AI80</f>
        <v>-8.7999999999993861E-2</v>
      </c>
      <c r="C186" s="66">
        <f>'data in order'!AJ80</f>
        <v>-4.3999999999996928E-4</v>
      </c>
      <c r="D186" s="79">
        <v>200</v>
      </c>
      <c r="E186" s="79">
        <f>B186-('Y ANOVA'!I$119*'Y t tests'!D186+'Y ANOVA'!I$118)</f>
        <v>6.3236984402085E-2</v>
      </c>
      <c r="F186" s="83">
        <f>C186-('Y ANOVA'!S$119*'Y t tests'!D186+'Y ANOVA'!S$118)</f>
        <v>1.4950654534951135E-3</v>
      </c>
    </row>
    <row r="187" spans="1:19" x14ac:dyDescent="0.25">
      <c r="A187" s="79">
        <v>6</v>
      </c>
      <c r="B187" s="79">
        <f>'data in order'!K97</f>
        <v>-0.20099999999999341</v>
      </c>
      <c r="C187" s="66">
        <f>'data in order'!L97</f>
        <v>-1.0049999999999671E-3</v>
      </c>
      <c r="D187" s="79">
        <v>200</v>
      </c>
      <c r="E187" s="79">
        <f>B187-('Y ANOVA'!I$144*'Y t tests'!D187+'Y ANOVA'!I$143)</f>
        <v>-4.8984806470242698E-2</v>
      </c>
      <c r="F187" s="83">
        <f>C187-('Y ANOVA'!S$144*'Y t tests'!D187+'Y ANOVA'!S$143)</f>
        <v>8.4422434045833728E-4</v>
      </c>
    </row>
    <row r="188" spans="1:19" x14ac:dyDescent="0.25">
      <c r="A188" s="79">
        <v>6</v>
      </c>
      <c r="B188" s="79">
        <f>'data in order'!Q97</f>
        <v>-4.2000000000001592E-2</v>
      </c>
      <c r="C188" s="66">
        <f>'data in order'!R97</f>
        <v>-2.1000000000000795E-4</v>
      </c>
      <c r="D188" s="79">
        <v>200</v>
      </c>
      <c r="E188" s="79">
        <f>B188-('Y ANOVA'!I$144*'Y t tests'!D188+'Y ANOVA'!I$143)</f>
        <v>0.11001519352974912</v>
      </c>
      <c r="F188" s="83">
        <f>C188-('Y ANOVA'!S$144*'Y t tests'!D188+'Y ANOVA'!S$143)</f>
        <v>1.6392243404582964E-3</v>
      </c>
    </row>
    <row r="189" spans="1:19" x14ac:dyDescent="0.25">
      <c r="A189" s="79">
        <v>6</v>
      </c>
      <c r="B189" s="79">
        <f>'data in order'!W97</f>
        <v>-0.10499999999998977</v>
      </c>
      <c r="C189" s="66">
        <f>'data in order'!X97</f>
        <v>-5.2499999999994879E-4</v>
      </c>
      <c r="D189" s="79">
        <v>200</v>
      </c>
      <c r="E189" s="79">
        <f>B189-('Y ANOVA'!I$144*'Y t tests'!D189+'Y ANOVA'!I$143)</f>
        <v>4.701519352976094E-2</v>
      </c>
      <c r="F189" s="83">
        <f>C189-('Y ANOVA'!S$144*'Y t tests'!D189+'Y ANOVA'!S$143)</f>
        <v>1.3242243404583557E-3</v>
      </c>
    </row>
    <row r="190" spans="1:19" x14ac:dyDescent="0.25">
      <c r="A190" s="79">
        <v>6</v>
      </c>
      <c r="B190" s="79">
        <f>'data in order'!AC97</f>
        <v>-0.25</v>
      </c>
      <c r="C190" s="66">
        <f>'data in order'!AD97</f>
        <v>-1.25E-3</v>
      </c>
      <c r="D190" s="79">
        <v>200</v>
      </c>
      <c r="E190" s="79">
        <f>B190-('Y ANOVA'!I$144*'Y t tests'!D190+'Y ANOVA'!I$143)</f>
        <v>-9.7984806470249292E-2</v>
      </c>
      <c r="F190" s="83">
        <f>C190-('Y ANOVA'!S$144*'Y t tests'!D190+'Y ANOVA'!S$143)</f>
        <v>5.9922434045830432E-4</v>
      </c>
    </row>
    <row r="191" spans="1:19" x14ac:dyDescent="0.25">
      <c r="A191" s="79">
        <v>6</v>
      </c>
      <c r="B191" s="79">
        <f>'data in order'!AI97</f>
        <v>-7.4999999999988631E-2</v>
      </c>
      <c r="C191" s="66">
        <f>'data in order'!AJ97</f>
        <v>-3.7499999999994314E-4</v>
      </c>
      <c r="D191" s="79">
        <v>200</v>
      </c>
      <c r="E191" s="79">
        <f>B191-('Y ANOVA'!I$144*'Y t tests'!D191+'Y ANOVA'!I$143)</f>
        <v>7.7015193529762077E-2</v>
      </c>
      <c r="F191" s="83">
        <f>C191-('Y ANOVA'!S$144*'Y t tests'!D191+'Y ANOVA'!S$143)</f>
        <v>1.4742243404583613E-3</v>
      </c>
    </row>
    <row r="192" spans="1:19" x14ac:dyDescent="0.25">
      <c r="A192" s="79">
        <v>7</v>
      </c>
      <c r="B192" s="79">
        <f>'data in order'!K114</f>
        <v>-0.18000000000000682</v>
      </c>
      <c r="C192" s="66">
        <f>'data in order'!L114</f>
        <v>-9.0000000000003413E-4</v>
      </c>
      <c r="D192" s="79">
        <v>200</v>
      </c>
      <c r="E192" s="79">
        <f>B192-('Y ANOVA'!I$169*'Y t tests'!D192+'Y ANOVA'!I$168)</f>
        <v>-2.4643179004712051E-2</v>
      </c>
      <c r="F192" s="83">
        <f>C192-('Y ANOVA'!S$169*'Y t tests'!D192+'Y ANOVA'!S$168)</f>
        <v>9.9375484855982908E-4</v>
      </c>
    </row>
    <row r="193" spans="1:6" x14ac:dyDescent="0.25">
      <c r="A193" s="79">
        <v>7</v>
      </c>
      <c r="B193" s="79">
        <f>'data in order'!Q114</f>
        <v>-0.15600000000000591</v>
      </c>
      <c r="C193" s="66">
        <f>'data in order'!R114</f>
        <v>-7.8000000000002958E-4</v>
      </c>
      <c r="D193" s="79">
        <v>200</v>
      </c>
      <c r="E193" s="79">
        <f>B193-('Y ANOVA'!I$169*'Y t tests'!D193+'Y ANOVA'!I$168)</f>
        <v>-6.4317900471114187E-4</v>
      </c>
      <c r="F193" s="83">
        <f>C193-('Y ANOVA'!S$169*'Y t tests'!D193+'Y ANOVA'!S$168)</f>
        <v>1.1137548485598335E-3</v>
      </c>
    </row>
    <row r="194" spans="1:6" x14ac:dyDescent="0.25">
      <c r="A194" s="79">
        <v>7</v>
      </c>
      <c r="B194" s="79">
        <f>'data in order'!W114</f>
        <v>-9.8999999999989541E-2</v>
      </c>
      <c r="C194" s="66">
        <f>'data in order'!X114</f>
        <v>-4.9499999999994774E-4</v>
      </c>
      <c r="D194" s="79">
        <v>200</v>
      </c>
      <c r="E194" s="79">
        <f>B194-('Y ANOVA'!I$169*'Y t tests'!D194+'Y ANOVA'!I$168)</f>
        <v>5.6356820995305229E-2</v>
      </c>
      <c r="F194" s="83">
        <f>C194-('Y ANOVA'!S$169*'Y t tests'!D194+'Y ANOVA'!S$168)</f>
        <v>1.3987548485599154E-3</v>
      </c>
    </row>
    <row r="195" spans="1:6" x14ac:dyDescent="0.25">
      <c r="A195" s="79">
        <v>7</v>
      </c>
      <c r="B195" s="79">
        <f>'data in order'!AC114</f>
        <v>-0.26699999999999591</v>
      </c>
      <c r="C195" s="66">
        <f>'data in order'!AD114</f>
        <v>-1.3349999999999794E-3</v>
      </c>
      <c r="D195" s="79">
        <v>200</v>
      </c>
      <c r="E195" s="79">
        <f>B195-('Y ANOVA'!I$169*'Y t tests'!D195+'Y ANOVA'!I$168)</f>
        <v>-0.11164317900470114</v>
      </c>
      <c r="F195" s="83">
        <f>C195-('Y ANOVA'!S$169*'Y t tests'!D195+'Y ANOVA'!S$168)</f>
        <v>5.5875484855988367E-4</v>
      </c>
    </row>
    <row r="196" spans="1:6" x14ac:dyDescent="0.25">
      <c r="A196" s="79">
        <v>7</v>
      </c>
      <c r="B196" s="79">
        <f>'data in order'!AI114</f>
        <v>-0.11899999999999977</v>
      </c>
      <c r="C196" s="66">
        <f>'data in order'!AJ114</f>
        <v>-5.9499999999999885E-4</v>
      </c>
      <c r="D196" s="79">
        <v>200</v>
      </c>
      <c r="E196" s="79">
        <f>B196-('Y ANOVA'!I$169*'Y t tests'!D196+'Y ANOVA'!I$168)</f>
        <v>3.6356820995294997E-2</v>
      </c>
      <c r="F196" s="83">
        <f>C196-('Y ANOVA'!S$169*'Y t tests'!D196+'Y ANOVA'!S$168)</f>
        <v>1.2987548485598644E-3</v>
      </c>
    </row>
    <row r="197" spans="1:6" x14ac:dyDescent="0.25">
      <c r="A197" s="79">
        <v>8</v>
      </c>
      <c r="B197" s="79">
        <f>'data in order'!K131</f>
        <v>-9.0000000000003411E-2</v>
      </c>
      <c r="C197" s="66">
        <f>'data in order'!L131</f>
        <v>-4.5000000000001706E-4</v>
      </c>
      <c r="D197" s="79">
        <v>200</v>
      </c>
      <c r="E197" s="79">
        <f>B197-('Y ANOVA'!I$194*'Y t tests'!D197+'Y ANOVA'!I$193)</f>
        <v>6.3734857019060148E-2</v>
      </c>
      <c r="F197" s="83">
        <f>C197-('Y ANOVA'!S$194*'Y t tests'!D197+'Y ANOVA'!S$193)</f>
        <v>1.4512900418832844E-3</v>
      </c>
    </row>
    <row r="198" spans="1:6" x14ac:dyDescent="0.25">
      <c r="A198" s="79">
        <v>8</v>
      </c>
      <c r="B198" s="79">
        <f>'data in order'!Q131</f>
        <v>-1.9000000000005457E-2</v>
      </c>
      <c r="C198" s="66">
        <f>'data in order'!R131</f>
        <v>-9.5000000000027286E-5</v>
      </c>
      <c r="D198" s="79">
        <v>200</v>
      </c>
      <c r="E198" s="79">
        <f>B198-('Y ANOVA'!I$194*'Y t tests'!D198+'Y ANOVA'!I$193)</f>
        <v>0.1347348570190581</v>
      </c>
      <c r="F198" s="83">
        <f>C198-('Y ANOVA'!S$194*'Y t tests'!D198+'Y ANOVA'!S$193)</f>
        <v>1.8062900418832741E-3</v>
      </c>
    </row>
    <row r="199" spans="1:6" x14ac:dyDescent="0.25">
      <c r="A199" s="79">
        <v>8</v>
      </c>
      <c r="B199" s="79">
        <f>'data in order'!W131</f>
        <v>-9.7000000000008413E-2</v>
      </c>
      <c r="C199" s="66">
        <f>'data in order'!X131</f>
        <v>-4.8500000000004204E-4</v>
      </c>
      <c r="D199" s="79">
        <v>200</v>
      </c>
      <c r="E199" s="79">
        <f>B199-('Y ANOVA'!I$194*'Y t tests'!D199+'Y ANOVA'!I$193)</f>
        <v>5.6734857019055146E-2</v>
      </c>
      <c r="F199" s="83">
        <f>C199-('Y ANOVA'!S$194*'Y t tests'!D199+'Y ANOVA'!S$193)</f>
        <v>1.4162900418832594E-3</v>
      </c>
    </row>
    <row r="200" spans="1:6" x14ac:dyDescent="0.25">
      <c r="A200" s="79">
        <v>8</v>
      </c>
      <c r="B200" s="79">
        <f>'data in order'!AC131</f>
        <v>-0.26300000000000523</v>
      </c>
      <c r="C200" s="66">
        <f>'data in order'!AD131</f>
        <v>-1.3150000000000262E-3</v>
      </c>
      <c r="D200" s="79">
        <v>200</v>
      </c>
      <c r="E200" s="79">
        <f>B200-('Y ANOVA'!I$194*'Y t tests'!D200+'Y ANOVA'!I$193)</f>
        <v>-0.10926514298094167</v>
      </c>
      <c r="F200" s="83">
        <f>C200-('Y ANOVA'!S$194*'Y t tests'!D200+'Y ANOVA'!S$193)</f>
        <v>5.8629004188327522E-4</v>
      </c>
    </row>
    <row r="201" spans="1:6" x14ac:dyDescent="0.25">
      <c r="A201" s="79">
        <v>8</v>
      </c>
      <c r="B201" s="79">
        <f>'data in order'!AI131</f>
        <v>-9.8999999999989541E-2</v>
      </c>
      <c r="C201" s="66">
        <f>'data in order'!AJ131</f>
        <v>-4.9499999999994774E-4</v>
      </c>
      <c r="D201" s="79">
        <v>200</v>
      </c>
      <c r="E201" s="79">
        <f>B201-('Y ANOVA'!I$194*'Y t tests'!D201+'Y ANOVA'!I$193)</f>
        <v>5.4734857019074018E-2</v>
      </c>
      <c r="F201" s="83">
        <f>C201-('Y ANOVA'!S$194*'Y t tests'!D201+'Y ANOVA'!S$193)</f>
        <v>1.4062900418833537E-3</v>
      </c>
    </row>
  </sheetData>
  <mergeCells count="24">
    <mergeCell ref="AE3:AF3"/>
    <mergeCell ref="Y3:Z3"/>
    <mergeCell ref="Q3:R3"/>
    <mergeCell ref="K3:L3"/>
    <mergeCell ref="AB2:AF2"/>
    <mergeCell ref="V2:Z2"/>
    <mergeCell ref="N2:R2"/>
    <mergeCell ref="H2:L2"/>
    <mergeCell ref="H162:L162"/>
    <mergeCell ref="N162:R162"/>
    <mergeCell ref="V162:Z162"/>
    <mergeCell ref="AB162:AF162"/>
    <mergeCell ref="H122:L122"/>
    <mergeCell ref="N122:R122"/>
    <mergeCell ref="V122:Z122"/>
    <mergeCell ref="AB122:AF122"/>
    <mergeCell ref="H82:L82"/>
    <mergeCell ref="N82:R82"/>
    <mergeCell ref="V82:Z82"/>
    <mergeCell ref="AB82:AF82"/>
    <mergeCell ref="H42:L42"/>
    <mergeCell ref="N42:R42"/>
    <mergeCell ref="V42:Z42"/>
    <mergeCell ref="AB42:AF4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66" zoomScale="70" zoomScaleNormal="70" workbookViewId="0">
      <selection activeCell="F88" sqref="F88"/>
    </sheetView>
  </sheetViews>
  <sheetFormatPr defaultRowHeight="13.2" x14ac:dyDescent="0.25"/>
  <cols>
    <col min="1" max="16384" width="8.88671875" style="79"/>
  </cols>
  <sheetData>
    <row r="1" spans="1:6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6" x14ac:dyDescent="0.25">
      <c r="A2" s="79">
        <v>1</v>
      </c>
      <c r="B2" s="79">
        <f>'Y t tests'!E2</f>
        <v>2.3354246100517548E-2</v>
      </c>
      <c r="C2" s="83">
        <f>'Y t tests'!F2</f>
        <v>4.14145580589248E-3</v>
      </c>
      <c r="D2" s="79">
        <v>10</v>
      </c>
      <c r="F2" s="79">
        <f>MAX(B2:B26)-MIN(B2:B26)</f>
        <v>0.16885095320621682</v>
      </c>
    </row>
    <row r="3" spans="1:6" x14ac:dyDescent="0.25">
      <c r="A3" s="79">
        <v>1</v>
      </c>
      <c r="B3" s="79">
        <f>'Y t tests'!E3</f>
        <v>-2.0645753899481159E-2</v>
      </c>
      <c r="C3" s="83">
        <f>'Y t tests'!F3</f>
        <v>-2.5854419410739149E-4</v>
      </c>
      <c r="D3" s="79">
        <v>10</v>
      </c>
    </row>
    <row r="4" spans="1:6" x14ac:dyDescent="0.25">
      <c r="A4" s="79">
        <v>1</v>
      </c>
      <c r="B4" s="79">
        <f>'Y t tests'!E4</f>
        <v>-1.1645753899482594E-2</v>
      </c>
      <c r="C4" s="83">
        <f>'Y t tests'!F4</f>
        <v>6.4145580589246515E-4</v>
      </c>
      <c r="D4" s="79">
        <v>10</v>
      </c>
    </row>
    <row r="5" spans="1:6" x14ac:dyDescent="0.25">
      <c r="A5" s="79">
        <v>1</v>
      </c>
      <c r="B5" s="79">
        <f>'Y t tests'!E5</f>
        <v>4.8354246100517903E-2</v>
      </c>
      <c r="C5" s="83">
        <f>'Y t tests'!F5</f>
        <v>6.6414558058925151E-3</v>
      </c>
      <c r="D5" s="79">
        <v>10</v>
      </c>
    </row>
    <row r="6" spans="1:6" x14ac:dyDescent="0.25">
      <c r="A6" s="79">
        <v>1</v>
      </c>
      <c r="B6" s="79">
        <f>'Y t tests'!E6</f>
        <v>6.3542461005180878E-3</v>
      </c>
      <c r="C6" s="83">
        <f>'Y t tests'!F6</f>
        <v>2.4414558058925332E-3</v>
      </c>
      <c r="D6" s="79">
        <v>10</v>
      </c>
    </row>
    <row r="7" spans="1:6" x14ac:dyDescent="0.25">
      <c r="A7" s="79">
        <v>1</v>
      </c>
      <c r="B7" s="79">
        <f>'Y t tests'!E42</f>
        <v>8.0350086655139527E-3</v>
      </c>
      <c r="C7" s="83">
        <f>'Y t tests'!F42</f>
        <v>-2.1485684575389377E-3</v>
      </c>
      <c r="D7" s="79">
        <v>50</v>
      </c>
    </row>
    <row r="8" spans="1:6" x14ac:dyDescent="0.25">
      <c r="A8" s="79">
        <v>1</v>
      </c>
      <c r="B8" s="79">
        <f>'Y t tests'!E43</f>
        <v>-6.9649913344866157E-3</v>
      </c>
      <c r="C8" s="83">
        <f>'Y t tests'!F43</f>
        <v>-2.4485684575389489E-3</v>
      </c>
      <c r="D8" s="79">
        <v>50</v>
      </c>
    </row>
    <row r="9" spans="1:6" x14ac:dyDescent="0.25">
      <c r="A9" s="79">
        <v>1</v>
      </c>
      <c r="B9" s="79">
        <f>'Y t tests'!E44</f>
        <v>-2.6964991334489742E-2</v>
      </c>
      <c r="C9" s="83">
        <f>'Y t tests'!F44</f>
        <v>-2.8485684575390116E-3</v>
      </c>
      <c r="D9" s="79">
        <v>50</v>
      </c>
    </row>
    <row r="10" spans="1:6" x14ac:dyDescent="0.25">
      <c r="A10" s="79">
        <v>1</v>
      </c>
      <c r="B10" s="79">
        <f>'Y t tests'!E45</f>
        <v>-9.6499133448638835E-4</v>
      </c>
      <c r="C10" s="83">
        <f>'Y t tests'!F45</f>
        <v>-2.3285684575389447E-3</v>
      </c>
      <c r="D10" s="79">
        <v>50</v>
      </c>
    </row>
    <row r="11" spans="1:6" x14ac:dyDescent="0.25">
      <c r="A11" s="79">
        <v>1</v>
      </c>
      <c r="B11" s="79">
        <f>'Y t tests'!E46</f>
        <v>9.0350086655116221E-3</v>
      </c>
      <c r="C11" s="83">
        <f>'Y t tests'!F46</f>
        <v>-2.1285684575389845E-3</v>
      </c>
      <c r="D11" s="79">
        <v>50</v>
      </c>
    </row>
    <row r="12" spans="1:6" x14ac:dyDescent="0.25">
      <c r="A12" s="79">
        <v>1</v>
      </c>
      <c r="B12" s="79">
        <f>'Y t tests'!E82</f>
        <v>2.3885961871746283E-2</v>
      </c>
      <c r="C12" s="83">
        <f>'Y t tests'!F82</f>
        <v>-1.2010987868284731E-3</v>
      </c>
      <c r="D12" s="79">
        <v>100</v>
      </c>
    </row>
    <row r="13" spans="1:6" x14ac:dyDescent="0.25">
      <c r="A13" s="79">
        <v>1</v>
      </c>
      <c r="B13" s="79">
        <f>'Y t tests'!E83</f>
        <v>4.6885961871756629E-2</v>
      </c>
      <c r="C13" s="83">
        <f>'Y t tests'!F83</f>
        <v>-9.7109878682836959E-4</v>
      </c>
      <c r="D13" s="79">
        <v>100</v>
      </c>
    </row>
    <row r="14" spans="1:6" x14ac:dyDescent="0.25">
      <c r="A14" s="79">
        <v>1</v>
      </c>
      <c r="B14" s="79">
        <f>'Y t tests'!E84</f>
        <v>-2.7114038128241438E-2</v>
      </c>
      <c r="C14" s="83">
        <f>'Y t tests'!F84</f>
        <v>-1.7110987868283502E-3</v>
      </c>
      <c r="D14" s="79">
        <v>100</v>
      </c>
    </row>
    <row r="15" spans="1:6" x14ac:dyDescent="0.25">
      <c r="A15" s="79">
        <v>1</v>
      </c>
      <c r="B15" s="79">
        <f>'Y t tests'!E85</f>
        <v>-2.5114038128246099E-2</v>
      </c>
      <c r="C15" s="83">
        <f>'Y t tests'!F85</f>
        <v>-1.691098786828397E-3</v>
      </c>
      <c r="D15" s="79">
        <v>100</v>
      </c>
    </row>
    <row r="16" spans="1:6" x14ac:dyDescent="0.25">
      <c r="A16" s="79">
        <v>1</v>
      </c>
      <c r="B16" s="79">
        <f>'Y t tests'!E86</f>
        <v>-4.4114038128251556E-2</v>
      </c>
      <c r="C16" s="83">
        <f>'Y t tests'!F86</f>
        <v>-1.8810987868284515E-3</v>
      </c>
      <c r="D16" s="79">
        <v>100</v>
      </c>
    </row>
    <row r="17" spans="1:6" x14ac:dyDescent="0.25">
      <c r="A17" s="79">
        <v>1</v>
      </c>
      <c r="B17" s="79">
        <f>'Y t tests'!E122</f>
        <v>5.7369150779796874E-3</v>
      </c>
      <c r="C17" s="83">
        <f>'Y t tests'!F122</f>
        <v>-8.6962449451256918E-5</v>
      </c>
      <c r="D17" s="79">
        <v>150</v>
      </c>
    </row>
    <row r="18" spans="1:6" x14ac:dyDescent="0.25">
      <c r="A18" s="79">
        <v>1</v>
      </c>
      <c r="B18" s="79">
        <f>'Y t tests'!E123</f>
        <v>5.5736915077991056E-2</v>
      </c>
      <c r="C18" s="83">
        <f>'Y t tests'!F123</f>
        <v>2.4637088388215224E-4</v>
      </c>
      <c r="D18" s="79">
        <v>150</v>
      </c>
    </row>
    <row r="19" spans="1:6" x14ac:dyDescent="0.25">
      <c r="A19" s="79">
        <v>1</v>
      </c>
      <c r="B19" s="79">
        <f>'Y t tests'!E124</f>
        <v>-3.5263084922017129E-2</v>
      </c>
      <c r="C19" s="83">
        <f>'Y t tests'!F124</f>
        <v>-3.60295782784569E-4</v>
      </c>
      <c r="D19" s="79">
        <v>150</v>
      </c>
    </row>
    <row r="20" spans="1:6" x14ac:dyDescent="0.25">
      <c r="A20" s="79">
        <v>1</v>
      </c>
      <c r="B20" s="79">
        <f>'Y t tests'!E125</f>
        <v>-7.8263084921995074E-2</v>
      </c>
      <c r="C20" s="83">
        <f>'Y t tests'!F125</f>
        <v>-6.469624494510886E-4</v>
      </c>
      <c r="D20" s="79">
        <v>150</v>
      </c>
    </row>
    <row r="21" spans="1:6" x14ac:dyDescent="0.25">
      <c r="A21" s="79">
        <v>1</v>
      </c>
      <c r="B21" s="79">
        <f>'Y t tests'!E126</f>
        <v>-1.7263084922016447E-2</v>
      </c>
      <c r="C21" s="83">
        <f>'Y t tests'!F126</f>
        <v>-2.4029578278456445E-4</v>
      </c>
      <c r="D21" s="79">
        <v>150</v>
      </c>
    </row>
    <row r="22" spans="1:6" x14ac:dyDescent="0.25">
      <c r="A22" s="79">
        <v>1</v>
      </c>
      <c r="B22" s="79">
        <f>'Y t tests'!E162</f>
        <v>3.2587868284229021E-2</v>
      </c>
      <c r="C22" s="83">
        <f>'Y t tests'!F162</f>
        <v>1.4638405545927223E-3</v>
      </c>
      <c r="D22" s="79">
        <v>200</v>
      </c>
    </row>
    <row r="23" spans="1:6" x14ac:dyDescent="0.25">
      <c r="A23" s="79">
        <v>1</v>
      </c>
      <c r="B23" s="79">
        <f>'Y t tests'!E163</f>
        <v>9.0587868284221745E-2</v>
      </c>
      <c r="C23" s="83">
        <f>'Y t tests'!F163</f>
        <v>1.753840554592686E-3</v>
      </c>
      <c r="D23" s="79">
        <v>200</v>
      </c>
    </row>
    <row r="24" spans="1:6" x14ac:dyDescent="0.25">
      <c r="A24" s="79">
        <v>1</v>
      </c>
      <c r="B24" s="79">
        <f>'Y t tests'!E164</f>
        <v>3.5878682842326592E-3</v>
      </c>
      <c r="C24" s="83">
        <f>'Y t tests'!F164</f>
        <v>1.3188405545927406E-3</v>
      </c>
      <c r="D24" s="79">
        <v>200</v>
      </c>
    </row>
    <row r="25" spans="1:6" x14ac:dyDescent="0.25">
      <c r="A25" s="79">
        <v>1</v>
      </c>
      <c r="B25" s="79">
        <f>'Y t tests'!E165</f>
        <v>-7.3412131715765522E-2</v>
      </c>
      <c r="C25" s="83">
        <f>'Y t tests'!F165</f>
        <v>9.3384055459274956E-4</v>
      </c>
      <c r="D25" s="79">
        <v>200</v>
      </c>
    </row>
    <row r="26" spans="1:6" x14ac:dyDescent="0.25">
      <c r="A26" s="79">
        <v>1</v>
      </c>
      <c r="B26" s="79">
        <f>'Y t tests'!E166</f>
        <v>1.3587868284223564E-2</v>
      </c>
      <c r="C26" s="83">
        <f>'Y t tests'!F166</f>
        <v>1.368840554592695E-3</v>
      </c>
      <c r="D26" s="79">
        <v>200</v>
      </c>
    </row>
    <row r="27" spans="1:6" x14ac:dyDescent="0.25">
      <c r="A27" s="79">
        <v>2</v>
      </c>
      <c r="B27" s="79">
        <f>'Y t tests'!E7</f>
        <v>-1.2803292894281608E-2</v>
      </c>
      <c r="C27" s="83">
        <f>'Y t tests'!F7</f>
        <v>7.9339399191213954E-4</v>
      </c>
      <c r="D27" s="79">
        <v>10</v>
      </c>
      <c r="F27" s="87">
        <f>MAX(B27:B51)-MIN(B27:B51)</f>
        <v>0.1980000000000075</v>
      </c>
    </row>
    <row r="28" spans="1:6" x14ac:dyDescent="0.25">
      <c r="A28" s="79">
        <v>2</v>
      </c>
      <c r="B28" s="79">
        <f>'Y t tests'!E8</f>
        <v>1.2196707105718747E-2</v>
      </c>
      <c r="C28" s="83">
        <f>'Y t tests'!F8</f>
        <v>3.2933939919121747E-3</v>
      </c>
      <c r="D28" s="79">
        <v>10</v>
      </c>
    </row>
    <row r="29" spans="1:6" x14ac:dyDescent="0.25">
      <c r="A29" s="79">
        <v>2</v>
      </c>
      <c r="B29" s="79">
        <f>'Y t tests'!E9</f>
        <v>1.8196707105718975E-2</v>
      </c>
      <c r="C29" s="83">
        <f>'Y t tests'!F9</f>
        <v>3.893393991912198E-3</v>
      </c>
      <c r="D29" s="79">
        <v>10</v>
      </c>
    </row>
    <row r="30" spans="1:6" x14ac:dyDescent="0.25">
      <c r="A30" s="79">
        <v>2</v>
      </c>
      <c r="B30" s="79">
        <f>'Y t tests'!E10</f>
        <v>2.2196707105718534E-2</v>
      </c>
      <c r="C30" s="83">
        <f>'Y t tests'!F10</f>
        <v>4.2933939919121526E-3</v>
      </c>
      <c r="D30" s="79">
        <v>10</v>
      </c>
    </row>
    <row r="31" spans="1:6" x14ac:dyDescent="0.25">
      <c r="A31" s="79">
        <v>2</v>
      </c>
      <c r="B31" s="79">
        <f>'Y t tests'!E11</f>
        <v>-2.8032928942818211E-3</v>
      </c>
      <c r="C31" s="83">
        <f>'Y t tests'!F11</f>
        <v>1.7933939919121179E-3</v>
      </c>
      <c r="D31" s="79">
        <v>10</v>
      </c>
    </row>
    <row r="32" spans="1:6" x14ac:dyDescent="0.25">
      <c r="A32" s="79">
        <v>2</v>
      </c>
      <c r="B32" s="79">
        <f>'Y t tests'!E47</f>
        <v>1.7885095320622733E-2</v>
      </c>
      <c r="C32" s="83">
        <f>'Y t tests'!F47</f>
        <v>-1.9450236857308056E-3</v>
      </c>
      <c r="D32" s="79">
        <v>50</v>
      </c>
    </row>
    <row r="33" spans="1:4" x14ac:dyDescent="0.25">
      <c r="A33" s="79">
        <v>2</v>
      </c>
      <c r="B33" s="79">
        <f>'Y t tests'!E48</f>
        <v>3.4885095320625746E-2</v>
      </c>
      <c r="C33" s="83">
        <f>'Y t tests'!F48</f>
        <v>-1.6050236857307453E-3</v>
      </c>
      <c r="D33" s="79">
        <v>50</v>
      </c>
    </row>
    <row r="34" spans="1:4" x14ac:dyDescent="0.25">
      <c r="A34" s="79">
        <v>2</v>
      </c>
      <c r="B34" s="79">
        <f>'Y t tests'!E49</f>
        <v>-1.1490467937794874E-4</v>
      </c>
      <c r="C34" s="83">
        <f>'Y t tests'!F49</f>
        <v>-2.3050236857308191E-3</v>
      </c>
      <c r="D34" s="79">
        <v>50</v>
      </c>
    </row>
    <row r="35" spans="1:4" x14ac:dyDescent="0.25">
      <c r="A35" s="79">
        <v>2</v>
      </c>
      <c r="B35" s="79">
        <f>'Y t tests'!E50</f>
        <v>-1.2114904679378403E-2</v>
      </c>
      <c r="C35" s="83">
        <f>'Y t tests'!F50</f>
        <v>-2.5450236857308284E-3</v>
      </c>
      <c r="D35" s="79">
        <v>50</v>
      </c>
    </row>
    <row r="36" spans="1:4" x14ac:dyDescent="0.25">
      <c r="A36" s="79">
        <v>2</v>
      </c>
      <c r="B36" s="79">
        <f>'Y t tests'!E51</f>
        <v>-1.91149046793763E-2</v>
      </c>
      <c r="C36" s="83">
        <f>'Y t tests'!F51</f>
        <v>-2.6850236857307863E-3</v>
      </c>
      <c r="D36" s="79">
        <v>50</v>
      </c>
    </row>
    <row r="37" spans="1:4" x14ac:dyDescent="0.25">
      <c r="A37" s="79">
        <v>2</v>
      </c>
      <c r="B37" s="79">
        <f>'Y t tests'!E87</f>
        <v>2.5995580589254386E-2</v>
      </c>
      <c r="C37" s="83">
        <f>'Y t tests'!F87</f>
        <v>-1.1930457827845182E-3</v>
      </c>
      <c r="D37" s="79">
        <v>100</v>
      </c>
    </row>
    <row r="38" spans="1:4" x14ac:dyDescent="0.25">
      <c r="A38" s="79">
        <v>2</v>
      </c>
      <c r="B38" s="79">
        <f>'Y t tests'!E88</f>
        <v>6.8995580589260752E-2</v>
      </c>
      <c r="C38" s="83">
        <f>'Y t tests'!F88</f>
        <v>-7.6304578278445462E-4</v>
      </c>
      <c r="D38" s="79">
        <v>100</v>
      </c>
    </row>
    <row r="39" spans="1:4" x14ac:dyDescent="0.25">
      <c r="A39" s="79">
        <v>2</v>
      </c>
      <c r="B39" s="79">
        <f>'Y t tests'!E89</f>
        <v>1.6995580589254045E-2</v>
      </c>
      <c r="C39" s="83">
        <f>'Y t tests'!F89</f>
        <v>-1.2830457827845217E-3</v>
      </c>
      <c r="D39" s="79">
        <v>100</v>
      </c>
    </row>
    <row r="40" spans="1:4" x14ac:dyDescent="0.25">
      <c r="A40" s="79">
        <v>2</v>
      </c>
      <c r="B40" s="79">
        <f>'Y t tests'!E90</f>
        <v>-2.5004419410747547E-2</v>
      </c>
      <c r="C40" s="83">
        <f>'Y t tests'!F90</f>
        <v>-1.7030457827845375E-3</v>
      </c>
      <c r="D40" s="79">
        <v>100</v>
      </c>
    </row>
    <row r="41" spans="1:4" x14ac:dyDescent="0.25">
      <c r="A41" s="79">
        <v>2</v>
      </c>
      <c r="B41" s="79">
        <f>'Y t tests'!E91</f>
        <v>-7.0044194107468649E-3</v>
      </c>
      <c r="C41" s="83">
        <f>'Y t tests'!F91</f>
        <v>-1.5230457827845308E-3</v>
      </c>
      <c r="D41" s="79">
        <v>100</v>
      </c>
    </row>
    <row r="42" spans="1:4" x14ac:dyDescent="0.25">
      <c r="A42" s="79">
        <v>2</v>
      </c>
      <c r="B42" s="79">
        <f>'Y t tests'!E127</f>
        <v>1.010606585787803E-2</v>
      </c>
      <c r="C42" s="83">
        <f>'Y t tests'!F127</f>
        <v>-6.7734546504962445E-5</v>
      </c>
      <c r="D42" s="79">
        <v>150</v>
      </c>
    </row>
    <row r="43" spans="1:4" x14ac:dyDescent="0.25">
      <c r="A43" s="79">
        <v>2</v>
      </c>
      <c r="B43" s="79">
        <f>'Y t tests'!E128</f>
        <v>6.5106065857884851E-2</v>
      </c>
      <c r="C43" s="83">
        <f>'Y t tests'!F128</f>
        <v>2.9893212016174971E-4</v>
      </c>
      <c r="D43" s="79">
        <v>150</v>
      </c>
    </row>
    <row r="44" spans="1:4" x14ac:dyDescent="0.25">
      <c r="A44" s="79">
        <v>2</v>
      </c>
      <c r="B44" s="79">
        <f>'Y t tests'!E129</f>
        <v>6.1060658578873522E-3</v>
      </c>
      <c r="C44" s="83">
        <f>'Y t tests'!F129</f>
        <v>-9.4401213171566912E-5</v>
      </c>
      <c r="D44" s="79">
        <v>150</v>
      </c>
    </row>
    <row r="45" spans="1:4" x14ac:dyDescent="0.25">
      <c r="A45" s="79">
        <v>2</v>
      </c>
      <c r="B45" s="79">
        <f>'Y t tests'!E130</f>
        <v>-4.489393414210037E-2</v>
      </c>
      <c r="C45" s="83">
        <f>'Y t tests'!F130</f>
        <v>-4.3440121317148508E-4</v>
      </c>
      <c r="D45" s="79">
        <v>150</v>
      </c>
    </row>
    <row r="46" spans="1:4" x14ac:dyDescent="0.25">
      <c r="A46" s="79">
        <v>2</v>
      </c>
      <c r="B46" s="79">
        <f>'Y t tests'!E131</f>
        <v>-3.2893934142099915E-2</v>
      </c>
      <c r="C46" s="83">
        <f>'Y t tests'!F131</f>
        <v>-3.5440121317148205E-4</v>
      </c>
      <c r="D46" s="79">
        <v>150</v>
      </c>
    </row>
    <row r="47" spans="1:4" x14ac:dyDescent="0.25">
      <c r="A47" s="79">
        <v>2</v>
      </c>
      <c r="B47" s="79">
        <f>'Y t tests'!E167</f>
        <v>2.6216551126512333E-2</v>
      </c>
      <c r="C47" s="83">
        <f>'Y t tests'!F167</f>
        <v>1.4309100231080039E-3</v>
      </c>
      <c r="D47" s="79">
        <v>200</v>
      </c>
    </row>
    <row r="48" spans="1:4" x14ac:dyDescent="0.25">
      <c r="A48" s="79">
        <v>2</v>
      </c>
      <c r="B48" s="79">
        <f>'Y t tests'!E168</f>
        <v>0.11921655112653007</v>
      </c>
      <c r="C48" s="83">
        <f>'Y t tests'!F168</f>
        <v>1.8959100231080927E-3</v>
      </c>
      <c r="D48" s="79">
        <v>200</v>
      </c>
    </row>
    <row r="49" spans="1:6" x14ac:dyDescent="0.25">
      <c r="A49" s="79">
        <v>2</v>
      </c>
      <c r="B49" s="79">
        <f>'Y t tests'!E169</f>
        <v>5.3216551126527567E-2</v>
      </c>
      <c r="C49" s="83">
        <f>'Y t tests'!F169</f>
        <v>1.5659100231080803E-3</v>
      </c>
      <c r="D49" s="79">
        <v>200</v>
      </c>
    </row>
    <row r="50" spans="1:6" x14ac:dyDescent="0.25">
      <c r="A50" s="79">
        <v>2</v>
      </c>
      <c r="B50" s="79">
        <f>'Y t tests'!E170</f>
        <v>-7.8783448873477435E-2</v>
      </c>
      <c r="C50" s="83">
        <f>'Y t tests'!F170</f>
        <v>9.0591002310805519E-4</v>
      </c>
      <c r="D50" s="79">
        <v>200</v>
      </c>
    </row>
    <row r="51" spans="1:6" x14ac:dyDescent="0.25">
      <c r="A51" s="79">
        <v>2</v>
      </c>
      <c r="B51" s="79">
        <f>'Y t tests'!E171</f>
        <v>1.4216551126511878E-2</v>
      </c>
      <c r="C51" s="83">
        <f>'Y t tests'!F171</f>
        <v>1.3709100231080018E-3</v>
      </c>
      <c r="D51" s="79">
        <v>200</v>
      </c>
    </row>
    <row r="52" spans="1:6" x14ac:dyDescent="0.25">
      <c r="A52" s="79">
        <v>3</v>
      </c>
      <c r="B52" s="79">
        <f>'Y t tests'!E12</f>
        <v>2.4289774696707581E-2</v>
      </c>
      <c r="C52" s="83">
        <f>'Y t tests'!F12</f>
        <v>4.4342653572117139E-3</v>
      </c>
      <c r="D52" s="79">
        <v>10</v>
      </c>
      <c r="F52" s="87">
        <f>MAX(B52:B76)-MIN(B52:B76)</f>
        <v>0.16911062969382315</v>
      </c>
    </row>
    <row r="53" spans="1:6" x14ac:dyDescent="0.25">
      <c r="A53" s="79">
        <v>3</v>
      </c>
      <c r="B53" s="79">
        <f>'Y t tests'!E13</f>
        <v>1.0289774696706458E-2</v>
      </c>
      <c r="C53" s="83">
        <f>'Y t tests'!F13</f>
        <v>3.0342653572116018E-3</v>
      </c>
      <c r="D53" s="79">
        <v>10</v>
      </c>
    </row>
    <row r="54" spans="1:6" x14ac:dyDescent="0.25">
      <c r="A54" s="79">
        <v>3</v>
      </c>
      <c r="B54" s="79">
        <f>'Y t tests'!E14</f>
        <v>-4.4710225303293258E-2</v>
      </c>
      <c r="C54" s="83">
        <f>'Y t tests'!F14</f>
        <v>-2.4657346427883696E-3</v>
      </c>
      <c r="D54" s="79">
        <v>10</v>
      </c>
    </row>
    <row r="55" spans="1:6" x14ac:dyDescent="0.25">
      <c r="A55" s="79">
        <v>3</v>
      </c>
      <c r="B55" s="79">
        <f>'Y t tests'!E15</f>
        <v>3.9289774696706373E-2</v>
      </c>
      <c r="C55" s="83">
        <f>'Y t tests'!F15</f>
        <v>5.9342653572115938E-3</v>
      </c>
      <c r="D55" s="79">
        <v>10</v>
      </c>
    </row>
    <row r="56" spans="1:6" x14ac:dyDescent="0.25">
      <c r="A56" s="79">
        <v>3</v>
      </c>
      <c r="B56" s="79">
        <f>'Y t tests'!E16</f>
        <v>-6.710225303293002E-3</v>
      </c>
      <c r="C56" s="83">
        <f>'Y t tests'!F16</f>
        <v>1.3342653572116564E-3</v>
      </c>
      <c r="D56" s="79">
        <v>10</v>
      </c>
    </row>
    <row r="57" spans="1:6" x14ac:dyDescent="0.25">
      <c r="A57" s="79">
        <v>3</v>
      </c>
      <c r="B57" s="79">
        <f>'Y t tests'!E52</f>
        <v>5.737827845175985E-2</v>
      </c>
      <c r="C57" s="83">
        <f>'Y t tests'!F52</f>
        <v>-1.1234538802234119E-3</v>
      </c>
      <c r="D57" s="79">
        <v>50</v>
      </c>
    </row>
    <row r="58" spans="1:6" x14ac:dyDescent="0.25">
      <c r="A58" s="79">
        <v>3</v>
      </c>
      <c r="B58" s="79">
        <f>'Y t tests'!E53</f>
        <v>-3.6217215482400936E-3</v>
      </c>
      <c r="C58" s="83">
        <f>'Y t tests'!F53</f>
        <v>-2.3434538802234108E-3</v>
      </c>
      <c r="D58" s="79">
        <v>50</v>
      </c>
    </row>
    <row r="59" spans="1:6" x14ac:dyDescent="0.25">
      <c r="A59" s="79">
        <v>3</v>
      </c>
      <c r="B59" s="79">
        <f>'Y t tests'!E54</f>
        <v>-1.4621721548235773E-2</v>
      </c>
      <c r="C59" s="83">
        <f>'Y t tests'!F54</f>
        <v>-2.5634538802233242E-3</v>
      </c>
      <c r="D59" s="79">
        <v>50</v>
      </c>
    </row>
    <row r="60" spans="1:6" x14ac:dyDescent="0.25">
      <c r="A60" s="79">
        <v>3</v>
      </c>
      <c r="B60" s="79">
        <f>'Y t tests'!E55</f>
        <v>3.3782784517649087E-3</v>
      </c>
      <c r="C60" s="83">
        <f>'Y t tests'!F55</f>
        <v>-2.2034538802233107E-3</v>
      </c>
      <c r="D60" s="79">
        <v>50</v>
      </c>
    </row>
    <row r="61" spans="1:6" x14ac:dyDescent="0.25">
      <c r="A61" s="79">
        <v>3</v>
      </c>
      <c r="B61" s="79">
        <f>'Y t tests'!E56</f>
        <v>-2.2621721548238445E-2</v>
      </c>
      <c r="C61" s="83">
        <f>'Y t tests'!F56</f>
        <v>-2.7234538802233779E-3</v>
      </c>
      <c r="D61" s="79">
        <v>50</v>
      </c>
    </row>
    <row r="62" spans="1:6" x14ac:dyDescent="0.25">
      <c r="A62" s="79">
        <v>3</v>
      </c>
      <c r="B62" s="79">
        <f>'Y t tests'!E92</f>
        <v>1.1488908145579582E-2</v>
      </c>
      <c r="C62" s="83">
        <f>'Y t tests'!F92</f>
        <v>-1.3156029270171463E-3</v>
      </c>
      <c r="D62" s="79">
        <v>100</v>
      </c>
    </row>
    <row r="63" spans="1:6" x14ac:dyDescent="0.25">
      <c r="A63" s="79">
        <v>3</v>
      </c>
      <c r="B63" s="79">
        <f>'Y t tests'!E93</f>
        <v>2.6488908145580151E-2</v>
      </c>
      <c r="C63" s="83">
        <f>'Y t tests'!F93</f>
        <v>-1.1656029270171405E-3</v>
      </c>
      <c r="D63" s="79">
        <v>100</v>
      </c>
    </row>
    <row r="64" spans="1:6" x14ac:dyDescent="0.25">
      <c r="A64" s="79">
        <v>3</v>
      </c>
      <c r="B64" s="79">
        <f>'Y t tests'!E94</f>
        <v>-1.4511091854416666E-2</v>
      </c>
      <c r="C64" s="83">
        <f>'Y t tests'!F94</f>
        <v>-1.5756029270171086E-3</v>
      </c>
      <c r="D64" s="79">
        <v>100</v>
      </c>
    </row>
    <row r="65" spans="1:6" x14ac:dyDescent="0.25">
      <c r="A65" s="79">
        <v>3</v>
      </c>
      <c r="B65" s="79">
        <f>'Y t tests'!E95</f>
        <v>-3.8511091854417576E-2</v>
      </c>
      <c r="C65" s="83">
        <f>'Y t tests'!F95</f>
        <v>-1.8156029270171179E-3</v>
      </c>
      <c r="D65" s="79">
        <v>100</v>
      </c>
    </row>
    <row r="66" spans="1:6" x14ac:dyDescent="0.25">
      <c r="A66" s="79">
        <v>3</v>
      </c>
      <c r="B66" s="79">
        <f>'Y t tests'!E96</f>
        <v>-1.0511091854425988E-2</v>
      </c>
      <c r="C66" s="83">
        <f>'Y t tests'!F96</f>
        <v>-1.535602927017202E-3</v>
      </c>
      <c r="D66" s="79">
        <v>100</v>
      </c>
    </row>
    <row r="67" spans="1:6" x14ac:dyDescent="0.25">
      <c r="A67" s="79">
        <v>3</v>
      </c>
      <c r="B67" s="79">
        <f>'Y t tests'!E132</f>
        <v>2.4599537839396807E-2</v>
      </c>
      <c r="C67" s="83">
        <f>'Y t tests'!F132</f>
        <v>3.2248026189082932E-5</v>
      </c>
      <c r="D67" s="79">
        <v>150</v>
      </c>
    </row>
    <row r="68" spans="1:6" x14ac:dyDescent="0.25">
      <c r="A68" s="79">
        <v>3</v>
      </c>
      <c r="B68" s="79">
        <f>'Y t tests'!E133</f>
        <v>5.1599537839412041E-2</v>
      </c>
      <c r="C68" s="83">
        <f>'Y t tests'!F133</f>
        <v>2.1224802618918445E-4</v>
      </c>
      <c r="D68" s="79">
        <v>150</v>
      </c>
    </row>
    <row r="69" spans="1:6" x14ac:dyDescent="0.25">
      <c r="A69" s="79">
        <v>3</v>
      </c>
      <c r="B69" s="79">
        <f>'Y t tests'!E134</f>
        <v>-2.6400462160590915E-2</v>
      </c>
      <c r="C69" s="83">
        <f>'Y t tests'!F134</f>
        <v>-3.0775197381083523E-4</v>
      </c>
      <c r="D69" s="79">
        <v>150</v>
      </c>
    </row>
    <row r="70" spans="1:6" x14ac:dyDescent="0.25">
      <c r="A70" s="79">
        <v>3</v>
      </c>
      <c r="B70" s="79">
        <f>'Y t tests'!E135</f>
        <v>-6.9400462160597282E-2</v>
      </c>
      <c r="C70" s="83">
        <f>'Y t tests'!F135</f>
        <v>-5.9441864047754425E-4</v>
      </c>
      <c r="D70" s="79">
        <v>150</v>
      </c>
    </row>
    <row r="71" spans="1:6" x14ac:dyDescent="0.25">
      <c r="A71" s="79">
        <v>3</v>
      </c>
      <c r="B71" s="79">
        <f>'Y t tests'!E136</f>
        <v>-5.4004621606043302E-3</v>
      </c>
      <c r="C71" s="83">
        <f>'Y t tests'!F136</f>
        <v>-1.6775197381092464E-4</v>
      </c>
      <c r="D71" s="79">
        <v>150</v>
      </c>
    </row>
    <row r="72" spans="1:6" x14ac:dyDescent="0.25">
      <c r="A72" s="79">
        <v>3</v>
      </c>
      <c r="B72" s="79">
        <f>'Y t tests'!E172</f>
        <v>5.4710167533209952E-2</v>
      </c>
      <c r="C72" s="83">
        <f>'Y t tests'!F172</f>
        <v>1.5550989793952951E-3</v>
      </c>
      <c r="D72" s="79">
        <v>200</v>
      </c>
    </row>
    <row r="73" spans="1:6" x14ac:dyDescent="0.25">
      <c r="A73" s="79">
        <v>3</v>
      </c>
      <c r="B73" s="79">
        <f>'Y t tests'!E173</f>
        <v>9.9710167533225869E-2</v>
      </c>
      <c r="C73" s="83">
        <f>'Y t tests'!F173</f>
        <v>1.7800989793953746E-3</v>
      </c>
      <c r="D73" s="79">
        <v>200</v>
      </c>
    </row>
    <row r="74" spans="1:6" x14ac:dyDescent="0.25">
      <c r="A74" s="79">
        <v>3</v>
      </c>
      <c r="B74" s="79">
        <f>'Y t tests'!E174</f>
        <v>1.8710167533208588E-2</v>
      </c>
      <c r="C74" s="83">
        <f>'Y t tests'!F174</f>
        <v>1.3750989793952883E-3</v>
      </c>
      <c r="D74" s="79">
        <v>200</v>
      </c>
    </row>
    <row r="75" spans="1:6" x14ac:dyDescent="0.25">
      <c r="A75" s="79">
        <v>3</v>
      </c>
      <c r="B75" s="79">
        <f>'Y t tests'!E175</f>
        <v>-6.7289832466775723E-2</v>
      </c>
      <c r="C75" s="83">
        <f>'Y t tests'!F175</f>
        <v>9.4509897939536679E-4</v>
      </c>
      <c r="D75" s="79">
        <v>200</v>
      </c>
    </row>
    <row r="76" spans="1:6" x14ac:dyDescent="0.25">
      <c r="A76" s="79">
        <v>3</v>
      </c>
      <c r="B76" s="79">
        <f>'Y t tests'!E176</f>
        <v>3.1710167533213818E-2</v>
      </c>
      <c r="C76" s="83">
        <f>'Y t tests'!F176</f>
        <v>1.4400989793953143E-3</v>
      </c>
      <c r="D76" s="79">
        <v>200</v>
      </c>
    </row>
    <row r="77" spans="1:6" x14ac:dyDescent="0.25">
      <c r="A77" s="79">
        <v>4</v>
      </c>
      <c r="B77" s="79">
        <f>'Y t tests'!E17</f>
        <v>-5.7201646447140819E-2</v>
      </c>
      <c r="C77" s="83">
        <f>'Y t tests'!F17</f>
        <v>-3.902687752744145E-3</v>
      </c>
      <c r="D77" s="79">
        <v>10</v>
      </c>
      <c r="F77" s="87">
        <f>MAX(B77:B101)-MIN(B77:B101)</f>
        <v>0.22768024263432174</v>
      </c>
    </row>
    <row r="78" spans="1:6" x14ac:dyDescent="0.25">
      <c r="A78" s="79">
        <v>4</v>
      </c>
      <c r="B78" s="79">
        <f>'Y t tests'!E18</f>
        <v>4.798353552860346E-3</v>
      </c>
      <c r="C78" s="83">
        <f>'Y t tests'!F18</f>
        <v>2.2973122472559715E-3</v>
      </c>
      <c r="D78" s="79">
        <v>10</v>
      </c>
    </row>
    <row r="79" spans="1:6" x14ac:dyDescent="0.25">
      <c r="A79" s="79">
        <v>4</v>
      </c>
      <c r="B79" s="79">
        <f>'Y t tests'!E19</f>
        <v>9.7983535528593513E-3</v>
      </c>
      <c r="C79" s="83">
        <f>'Y t tests'!F19</f>
        <v>2.7973122472558722E-3</v>
      </c>
      <c r="D79" s="79">
        <v>10</v>
      </c>
    </row>
    <row r="80" spans="1:6" x14ac:dyDescent="0.25">
      <c r="A80" s="79">
        <v>4</v>
      </c>
      <c r="B80" s="79">
        <f>'Y t tests'!E20</f>
        <v>-1.7201646447139896E-2</v>
      </c>
      <c r="C80" s="83">
        <f>'Y t tests'!F20</f>
        <v>9.7312247255947493E-5</v>
      </c>
      <c r="D80" s="79">
        <v>10</v>
      </c>
    </row>
    <row r="81" spans="1:4" x14ac:dyDescent="0.25">
      <c r="A81" s="79">
        <v>4</v>
      </c>
      <c r="B81" s="79">
        <f>'Y t tests'!E21</f>
        <v>-1.2016464471398813E-3</v>
      </c>
      <c r="C81" s="83">
        <f>'Y t tests'!F21</f>
        <v>1.6973122472559491E-3</v>
      </c>
      <c r="D81" s="79">
        <v>10</v>
      </c>
    </row>
    <row r="82" spans="1:4" x14ac:dyDescent="0.25">
      <c r="A82" s="79">
        <v>4</v>
      </c>
      <c r="B82" s="79">
        <f>'Y t tests'!E57</f>
        <v>3.4742547660309028E-2</v>
      </c>
      <c r="C82" s="83">
        <f>'Y t tests'!F57</f>
        <v>-1.3979901790872862E-3</v>
      </c>
      <c r="D82" s="79">
        <v>50</v>
      </c>
    </row>
    <row r="83" spans="1:4" x14ac:dyDescent="0.25">
      <c r="A83" s="79">
        <v>4</v>
      </c>
      <c r="B83" s="79">
        <f>'Y t tests'!E58</f>
        <v>2.0742547660313235E-2</v>
      </c>
      <c r="C83" s="83">
        <f>'Y t tests'!F58</f>
        <v>-1.677990179087202E-3</v>
      </c>
      <c r="D83" s="79">
        <v>50</v>
      </c>
    </row>
    <row r="84" spans="1:4" x14ac:dyDescent="0.25">
      <c r="A84" s="79">
        <v>4</v>
      </c>
      <c r="B84" s="79">
        <f>'Y t tests'!E59</f>
        <v>-3.3257452339688812E-2</v>
      </c>
      <c r="C84" s="83">
        <f>'Y t tests'!F59</f>
        <v>-2.757990179087243E-3</v>
      </c>
      <c r="D84" s="79">
        <v>50</v>
      </c>
    </row>
    <row r="85" spans="1:4" x14ac:dyDescent="0.25">
      <c r="A85" s="79">
        <v>4</v>
      </c>
      <c r="B85" s="79">
        <f>'Y t tests'!E60</f>
        <v>-1.9257452339685913E-2</v>
      </c>
      <c r="C85" s="83">
        <f>'Y t tests'!F60</f>
        <v>-2.477990179087185E-3</v>
      </c>
      <c r="D85" s="79">
        <v>50</v>
      </c>
    </row>
    <row r="86" spans="1:4" x14ac:dyDescent="0.25">
      <c r="A86" s="79">
        <v>4</v>
      </c>
      <c r="B86" s="79">
        <f>'Y t tests'!E61</f>
        <v>-2.5745233968756109E-4</v>
      </c>
      <c r="C86" s="83">
        <f>'Y t tests'!F61</f>
        <v>-2.0979901790872178E-3</v>
      </c>
      <c r="D86" s="79">
        <v>50</v>
      </c>
    </row>
    <row r="87" spans="1:4" x14ac:dyDescent="0.25">
      <c r="A87" s="79">
        <v>4</v>
      </c>
      <c r="B87" s="79">
        <f>'Y t tests'!E97</f>
        <v>1.3422790294621359E-2</v>
      </c>
      <c r="C87" s="83">
        <f>'Y t tests'!F97</f>
        <v>-1.1821182120162318E-3</v>
      </c>
      <c r="D87" s="79">
        <v>100</v>
      </c>
    </row>
    <row r="88" spans="1:4" x14ac:dyDescent="0.25">
      <c r="A88" s="79">
        <v>4</v>
      </c>
      <c r="B88" s="79">
        <f>'Y t tests'!E98</f>
        <v>5.0422790294627498E-2</v>
      </c>
      <c r="C88" s="83">
        <f>'Y t tests'!F98</f>
        <v>-8.1211821201617037E-4</v>
      </c>
      <c r="D88" s="79">
        <v>100</v>
      </c>
    </row>
    <row r="89" spans="1:4" x14ac:dyDescent="0.25">
      <c r="A89" s="79">
        <v>4</v>
      </c>
      <c r="B89" s="79">
        <f>'Y t tests'!E99</f>
        <v>-4.557720970537614E-2</v>
      </c>
      <c r="C89" s="83">
        <f>'Y t tests'!F99</f>
        <v>-1.7721182120162067E-3</v>
      </c>
      <c r="D89" s="79">
        <v>100</v>
      </c>
    </row>
    <row r="90" spans="1:4" x14ac:dyDescent="0.25">
      <c r="A90" s="79">
        <v>4</v>
      </c>
      <c r="B90" s="79">
        <f>'Y t tests'!E100</f>
        <v>-0.1235772097053791</v>
      </c>
      <c r="C90" s="83">
        <f>'Y t tests'!F100</f>
        <v>-2.5521182120162361E-3</v>
      </c>
      <c r="D90" s="79">
        <v>100</v>
      </c>
    </row>
    <row r="91" spans="1:4" x14ac:dyDescent="0.25">
      <c r="A91" s="79">
        <v>4</v>
      </c>
      <c r="B91" s="79">
        <f>'Y t tests'!E101</f>
        <v>-4.0577209705366477E-2</v>
      </c>
      <c r="C91" s="83">
        <f>'Y t tests'!F101</f>
        <v>-1.7221182120161103E-3</v>
      </c>
      <c r="D91" s="79">
        <v>100</v>
      </c>
    </row>
    <row r="92" spans="1:4" x14ac:dyDescent="0.25">
      <c r="A92" s="79">
        <v>4</v>
      </c>
      <c r="B92" s="79">
        <f>'Y t tests'!E137</f>
        <v>7.1030329289342581E-3</v>
      </c>
      <c r="C92" s="83">
        <f>'Y t tests'!F137</f>
        <v>-7.2912911611841416E-5</v>
      </c>
      <c r="D92" s="79">
        <v>150</v>
      </c>
    </row>
    <row r="93" spans="1:4" x14ac:dyDescent="0.25">
      <c r="A93" s="79">
        <v>4</v>
      </c>
      <c r="B93" s="79">
        <f>'Y t tests'!E138</f>
        <v>5.9103032928955176E-2</v>
      </c>
      <c r="C93" s="83">
        <f>'Y t tests'!F138</f>
        <v>2.7375375505496468E-4</v>
      </c>
      <c r="D93" s="79">
        <v>150</v>
      </c>
    </row>
    <row r="94" spans="1:4" x14ac:dyDescent="0.25">
      <c r="A94" s="79">
        <v>4</v>
      </c>
      <c r="B94" s="79">
        <f>'Y t tests'!E139</f>
        <v>-2.0896967071057329E-2</v>
      </c>
      <c r="C94" s="83">
        <f>'Y t tests'!F139</f>
        <v>-2.5957957827845194E-4</v>
      </c>
      <c r="D94" s="79">
        <v>150</v>
      </c>
    </row>
    <row r="95" spans="1:4" x14ac:dyDescent="0.25">
      <c r="A95" s="79">
        <v>4</v>
      </c>
      <c r="B95" s="79">
        <f>'Y t tests'!E140</f>
        <v>-0.13289696707105209</v>
      </c>
      <c r="C95" s="83">
        <f>'Y t tests'!F140</f>
        <v>-1.0062462449450839E-3</v>
      </c>
      <c r="D95" s="79">
        <v>150</v>
      </c>
    </row>
    <row r="96" spans="1:4" x14ac:dyDescent="0.25">
      <c r="A96" s="79">
        <v>4</v>
      </c>
      <c r="B96" s="79">
        <f>'Y t tests'!E141</f>
        <v>-1.7896967071071426E-2</v>
      </c>
      <c r="C96" s="83">
        <f>'Y t tests'!F141</f>
        <v>-2.39579578278546E-4</v>
      </c>
      <c r="D96" s="79">
        <v>150</v>
      </c>
    </row>
    <row r="97" spans="1:6" x14ac:dyDescent="0.25">
      <c r="A97" s="79">
        <v>4</v>
      </c>
      <c r="B97" s="79">
        <f>'Y t tests'!E177</f>
        <v>4.5783275563263059E-2</v>
      </c>
      <c r="C97" s="83">
        <f>'Y t tests'!F177</f>
        <v>1.4096257221259591E-3</v>
      </c>
      <c r="D97" s="79">
        <v>200</v>
      </c>
    </row>
    <row r="98" spans="1:6" x14ac:dyDescent="0.25">
      <c r="A98" s="79">
        <v>4</v>
      </c>
      <c r="B98" s="79">
        <f>'Y t tests'!E178</f>
        <v>9.4783275563269653E-2</v>
      </c>
      <c r="C98" s="83">
        <f>'Y t tests'!F178</f>
        <v>1.6546257221259921E-3</v>
      </c>
      <c r="D98" s="79">
        <v>200</v>
      </c>
    </row>
    <row r="99" spans="1:6" x14ac:dyDescent="0.25">
      <c r="A99" s="79">
        <v>4</v>
      </c>
      <c r="B99" s="79">
        <f>'Y t tests'!E179</f>
        <v>4.378327556325351E-2</v>
      </c>
      <c r="C99" s="83">
        <f>'Y t tests'!F179</f>
        <v>1.3996257221259114E-3</v>
      </c>
      <c r="D99" s="79">
        <v>200</v>
      </c>
    </row>
    <row r="100" spans="1:6" x14ac:dyDescent="0.25">
      <c r="A100" s="79">
        <v>4</v>
      </c>
      <c r="B100" s="79">
        <f>'Y t tests'!E180</f>
        <v>-0.11421672443673353</v>
      </c>
      <c r="C100" s="83">
        <f>'Y t tests'!F180</f>
        <v>6.0962572212597634E-4</v>
      </c>
      <c r="D100" s="79">
        <v>200</v>
      </c>
    </row>
    <row r="101" spans="1:6" x14ac:dyDescent="0.25">
      <c r="A101" s="79">
        <v>4</v>
      </c>
      <c r="B101" s="79">
        <f>'Y t tests'!E181</f>
        <v>2.37832755632717E-2</v>
      </c>
      <c r="C101" s="83">
        <f>'Y t tests'!F181</f>
        <v>1.2996257221260024E-3</v>
      </c>
      <c r="D101" s="79">
        <v>200</v>
      </c>
    </row>
    <row r="102" spans="1:6" x14ac:dyDescent="0.25">
      <c r="A102" s="79">
        <v>5</v>
      </c>
      <c r="B102" s="79">
        <f>'Y t tests'!E22</f>
        <v>1.2704055459272549E-2</v>
      </c>
      <c r="C102" s="83">
        <f>'Y t tests'!F22</f>
        <v>2.7709820912767231E-3</v>
      </c>
      <c r="D102" s="79">
        <v>10</v>
      </c>
      <c r="F102" s="87">
        <f>MAX(B102:B126)-MIN(B102:B126)</f>
        <v>0.16950866551125501</v>
      </c>
    </row>
    <row r="103" spans="1:6" x14ac:dyDescent="0.25">
      <c r="A103" s="79">
        <v>5</v>
      </c>
      <c r="B103" s="79">
        <f>'Y t tests'!E23</f>
        <v>8.7040554592729899E-3</v>
      </c>
      <c r="C103" s="83">
        <f>'Y t tests'!F23</f>
        <v>2.3709820912767672E-3</v>
      </c>
      <c r="D103" s="79">
        <v>10</v>
      </c>
    </row>
    <row r="104" spans="1:6" x14ac:dyDescent="0.25">
      <c r="A104" s="79">
        <v>5</v>
      </c>
      <c r="B104" s="79">
        <f>'Y t tests'!E24</f>
        <v>2.6704055459271896E-2</v>
      </c>
      <c r="C104" s="83">
        <f>'Y t tests'!F24</f>
        <v>4.1709820912766574E-3</v>
      </c>
      <c r="D104" s="79">
        <v>10</v>
      </c>
    </row>
    <row r="105" spans="1:6" x14ac:dyDescent="0.25">
      <c r="A105" s="79">
        <v>5</v>
      </c>
      <c r="B105" s="79">
        <f>'Y t tests'!E25</f>
        <v>8.7040554592729899E-3</v>
      </c>
      <c r="C105" s="83">
        <f>'Y t tests'!F25</f>
        <v>2.3709820912767672E-3</v>
      </c>
      <c r="D105" s="79">
        <v>10</v>
      </c>
    </row>
    <row r="106" spans="1:6" x14ac:dyDescent="0.25">
      <c r="A106" s="79">
        <v>5</v>
      </c>
      <c r="B106" s="79">
        <f>'Y t tests'!E26</f>
        <v>-1.7295944540726811E-2</v>
      </c>
      <c r="C106" s="83">
        <f>'Y t tests'!F26</f>
        <v>-2.2901790872321276E-4</v>
      </c>
      <c r="D106" s="79">
        <v>10</v>
      </c>
    </row>
    <row r="107" spans="1:6" x14ac:dyDescent="0.25">
      <c r="A107" s="79">
        <v>5</v>
      </c>
      <c r="B107" s="79">
        <f>'Y t tests'!E62</f>
        <v>1.0710987868287461E-2</v>
      </c>
      <c r="C107" s="83">
        <f>'Y t tests'!F62</f>
        <v>-1.8807898324667153E-3</v>
      </c>
      <c r="D107" s="79">
        <v>50</v>
      </c>
    </row>
    <row r="108" spans="1:6" x14ac:dyDescent="0.25">
      <c r="A108" s="79">
        <v>5</v>
      </c>
      <c r="B108" s="79">
        <f>'Y t tests'!E63</f>
        <v>-3.7289012131714358E-2</v>
      </c>
      <c r="C108" s="83">
        <f>'Y t tests'!F63</f>
        <v>-2.8407898324667516E-3</v>
      </c>
      <c r="D108" s="79">
        <v>50</v>
      </c>
    </row>
    <row r="109" spans="1:6" x14ac:dyDescent="0.25">
      <c r="A109" s="79">
        <v>5</v>
      </c>
      <c r="B109" s="79">
        <f>'Y t tests'!E64</f>
        <v>-1.7289012131718337E-2</v>
      </c>
      <c r="C109" s="83">
        <f>'Y t tests'!F64</f>
        <v>-2.4407898324668312E-3</v>
      </c>
      <c r="D109" s="79">
        <v>50</v>
      </c>
    </row>
    <row r="110" spans="1:6" x14ac:dyDescent="0.25">
      <c r="A110" s="79">
        <v>5</v>
      </c>
      <c r="B110" s="79">
        <f>'Y t tests'!E65</f>
        <v>-3.5289012131719019E-2</v>
      </c>
      <c r="C110" s="83">
        <f>'Y t tests'!F65</f>
        <v>-2.8007898324668452E-3</v>
      </c>
      <c r="D110" s="79">
        <v>50</v>
      </c>
    </row>
    <row r="111" spans="1:6" x14ac:dyDescent="0.25">
      <c r="A111" s="79">
        <v>5</v>
      </c>
      <c r="B111" s="79">
        <f>'Y t tests'!E66</f>
        <v>-1.0289012131713335E-2</v>
      </c>
      <c r="C111" s="83">
        <f>'Y t tests'!F66</f>
        <v>-2.3007898324667311E-3</v>
      </c>
      <c r="D111" s="79">
        <v>50</v>
      </c>
    </row>
    <row r="112" spans="1:6" x14ac:dyDescent="0.25">
      <c r="A112" s="79">
        <v>5</v>
      </c>
      <c r="B112" s="79">
        <f>'Y t tests'!E102</f>
        <v>-1.1780346620457682E-2</v>
      </c>
      <c r="C112" s="83">
        <f>'Y t tests'!F102</f>
        <v>-1.4155047371462255E-3</v>
      </c>
      <c r="D112" s="79">
        <v>100</v>
      </c>
    </row>
    <row r="113" spans="1:4" x14ac:dyDescent="0.25">
      <c r="A113" s="79">
        <v>5</v>
      </c>
      <c r="B113" s="79">
        <f>'Y t tests'!E103</f>
        <v>-1.7803466204525664E-3</v>
      </c>
      <c r="C113" s="83">
        <f>'Y t tests'!F103</f>
        <v>-1.3155047371461743E-3</v>
      </c>
      <c r="D113" s="79">
        <v>100</v>
      </c>
    </row>
    <row r="114" spans="1:4" x14ac:dyDescent="0.25">
      <c r="A114" s="79">
        <v>5</v>
      </c>
      <c r="B114" s="79">
        <f>'Y t tests'!E104</f>
        <v>-6.7803466204480189E-3</v>
      </c>
      <c r="C114" s="83">
        <f>'Y t tests'!F104</f>
        <v>-1.3655047371461289E-3</v>
      </c>
      <c r="D114" s="79">
        <v>100</v>
      </c>
    </row>
    <row r="115" spans="1:4" x14ac:dyDescent="0.25">
      <c r="A115" s="79">
        <v>5</v>
      </c>
      <c r="B115" s="79">
        <f>'Y t tests'!E105</f>
        <v>-7.5780346620450634E-2</v>
      </c>
      <c r="C115" s="83">
        <f>'Y t tests'!F105</f>
        <v>-2.055504737146155E-3</v>
      </c>
      <c r="D115" s="79">
        <v>100</v>
      </c>
    </row>
    <row r="116" spans="1:4" x14ac:dyDescent="0.25">
      <c r="A116" s="79">
        <v>5</v>
      </c>
      <c r="B116" s="79">
        <f>'Y t tests'!E106</f>
        <v>-6.7780346620455068E-2</v>
      </c>
      <c r="C116" s="83">
        <f>'Y t tests'!F106</f>
        <v>-1.9755047371461994E-3</v>
      </c>
      <c r="D116" s="79">
        <v>100</v>
      </c>
    </row>
    <row r="117" spans="1:4" x14ac:dyDescent="0.25">
      <c r="A117" s="79">
        <v>5</v>
      </c>
      <c r="B117" s="79">
        <f>'Y t tests'!E142</f>
        <v>-2.0271681109185702E-2</v>
      </c>
      <c r="C117" s="83">
        <f>'Y t tests'!F142</f>
        <v>-2.4355297515886844E-4</v>
      </c>
      <c r="D117" s="79">
        <v>150</v>
      </c>
    </row>
    <row r="118" spans="1:4" x14ac:dyDescent="0.25">
      <c r="A118" s="79">
        <v>5</v>
      </c>
      <c r="B118" s="79">
        <f>'Y t tests'!E143</f>
        <v>1.972831889080634E-2</v>
      </c>
      <c r="C118" s="83">
        <f>'Y t tests'!F143</f>
        <v>2.3113691507745115E-5</v>
      </c>
      <c r="D118" s="79">
        <v>150</v>
      </c>
    </row>
    <row r="119" spans="1:4" x14ac:dyDescent="0.25">
      <c r="A119" s="79">
        <v>5</v>
      </c>
      <c r="B119" s="79">
        <f>'Y t tests'!E144</f>
        <v>-2.7271681109190704E-2</v>
      </c>
      <c r="C119" s="83">
        <f>'Y t tests'!F144</f>
        <v>-2.9021964182556848E-4</v>
      </c>
      <c r="D119" s="79">
        <v>150</v>
      </c>
    </row>
    <row r="120" spans="1:4" x14ac:dyDescent="0.25">
      <c r="A120" s="79">
        <v>5</v>
      </c>
      <c r="B120" s="79">
        <f>'Y t tests'!E145</f>
        <v>-7.8271681109178426E-2</v>
      </c>
      <c r="C120" s="83">
        <f>'Y t tests'!F145</f>
        <v>-6.3021964182548664E-4</v>
      </c>
      <c r="D120" s="79">
        <v>150</v>
      </c>
    </row>
    <row r="121" spans="1:4" x14ac:dyDescent="0.25">
      <c r="A121" s="79">
        <v>5</v>
      </c>
      <c r="B121" s="79">
        <f>'Y t tests'!E146</f>
        <v>-7.2716811091804723E-3</v>
      </c>
      <c r="C121" s="83">
        <f>'Y t tests'!F146</f>
        <v>-1.5688630849216699E-4</v>
      </c>
      <c r="D121" s="79">
        <v>150</v>
      </c>
    </row>
    <row r="122" spans="1:4" x14ac:dyDescent="0.25">
      <c r="A122" s="79">
        <v>5</v>
      </c>
      <c r="B122" s="79">
        <f>'Y t tests'!E182</f>
        <v>1.6236984402087956E-2</v>
      </c>
      <c r="C122" s="83">
        <f>'Y t tests'!F182</f>
        <v>1.2600654534951283E-3</v>
      </c>
      <c r="D122" s="79">
        <v>200</v>
      </c>
    </row>
    <row r="123" spans="1:4" x14ac:dyDescent="0.25">
      <c r="A123" s="79">
        <v>5</v>
      </c>
      <c r="B123" s="79">
        <f>'Y t tests'!E183</f>
        <v>9.1236984402076587E-2</v>
      </c>
      <c r="C123" s="83">
        <f>'Y t tests'!F183</f>
        <v>1.6350654534950714E-3</v>
      </c>
      <c r="D123" s="79">
        <v>200</v>
      </c>
    </row>
    <row r="124" spans="1:4" x14ac:dyDescent="0.25">
      <c r="A124" s="79">
        <v>5</v>
      </c>
      <c r="B124" s="79">
        <f>'Y t tests'!E184</f>
        <v>2.1236984402083409E-2</v>
      </c>
      <c r="C124" s="83">
        <f>'Y t tests'!F184</f>
        <v>1.2850654534951053E-3</v>
      </c>
      <c r="D124" s="79">
        <v>200</v>
      </c>
    </row>
    <row r="125" spans="1:4" x14ac:dyDescent="0.25">
      <c r="A125" s="79">
        <v>5</v>
      </c>
      <c r="B125" s="79">
        <f>'Y t tests'!E185</f>
        <v>-3.976301559792364E-2</v>
      </c>
      <c r="C125" s="83">
        <f>'Y t tests'!F185</f>
        <v>9.8006545349507029E-4</v>
      </c>
      <c r="D125" s="79">
        <v>200</v>
      </c>
    </row>
    <row r="126" spans="1:4" x14ac:dyDescent="0.25">
      <c r="A126" s="79">
        <v>5</v>
      </c>
      <c r="B126" s="79">
        <f>'Y t tests'!E186</f>
        <v>6.3236984402085E-2</v>
      </c>
      <c r="C126" s="83">
        <f>'Y t tests'!F186</f>
        <v>1.4950654534951135E-3</v>
      </c>
      <c r="D126" s="79">
        <v>200</v>
      </c>
    </row>
    <row r="127" spans="1:4" x14ac:dyDescent="0.25">
      <c r="A127" s="79">
        <v>6</v>
      </c>
      <c r="B127" s="79">
        <f>'Y t tests'!E27</f>
        <v>-0.11305031773541337</v>
      </c>
      <c r="C127" s="83">
        <f>'Y t tests'!F27</f>
        <v>-9.9149951858271516E-3</v>
      </c>
      <c r="D127" s="79">
        <v>10</v>
      </c>
    </row>
    <row r="128" spans="1:4" x14ac:dyDescent="0.25">
      <c r="A128" s="79">
        <v>6</v>
      </c>
      <c r="B128" s="79">
        <f>'Y t tests'!E28</f>
        <v>1.0949682264587188E-2</v>
      </c>
      <c r="C128" s="83">
        <f>'Y t tests'!F28</f>
        <v>2.4850048141729043E-3</v>
      </c>
      <c r="D128" s="79">
        <v>10</v>
      </c>
    </row>
    <row r="129" spans="1:4" x14ac:dyDescent="0.25">
      <c r="A129" s="79">
        <v>6</v>
      </c>
      <c r="B129" s="79">
        <f>'Y t tests'!E29</f>
        <v>1.2949682264587856E-2</v>
      </c>
      <c r="C129" s="83">
        <f>'Y t tests'!F29</f>
        <v>2.6850048141729707E-3</v>
      </c>
      <c r="D129" s="79">
        <v>10</v>
      </c>
    </row>
    <row r="130" spans="1:4" x14ac:dyDescent="0.25">
      <c r="A130" s="79">
        <v>6</v>
      </c>
      <c r="B130" s="79">
        <f>'Y t tests'!E30</f>
        <v>-2.6050317735411846E-2</v>
      </c>
      <c r="C130" s="83">
        <f>'Y t tests'!F30</f>
        <v>-1.2149951858269994E-3</v>
      </c>
      <c r="D130" s="79">
        <v>10</v>
      </c>
    </row>
    <row r="131" spans="1:4" x14ac:dyDescent="0.25">
      <c r="A131" s="79">
        <v>6</v>
      </c>
      <c r="B131" s="79">
        <f>'Y t tests'!E31</f>
        <v>2.5949682264587756E-2</v>
      </c>
      <c r="C131" s="83">
        <f>'Y t tests'!F31</f>
        <v>3.9850048141729611E-3</v>
      </c>
      <c r="D131" s="79">
        <v>10</v>
      </c>
    </row>
    <row r="132" spans="1:4" x14ac:dyDescent="0.25">
      <c r="A132" s="79">
        <v>6</v>
      </c>
      <c r="B132" s="79">
        <f>'Y t tests'!E67</f>
        <v>-1.7773367995378729E-2</v>
      </c>
      <c r="C132" s="83">
        <f>'Y t tests'!F67</f>
        <v>-2.2909489697670003E-3</v>
      </c>
      <c r="D132" s="79">
        <v>50</v>
      </c>
    </row>
    <row r="133" spans="1:4" x14ac:dyDescent="0.25">
      <c r="A133" s="79">
        <v>6</v>
      </c>
      <c r="B133" s="79">
        <f>'Y t tests'!E68</f>
        <v>1.1226632004624738E-2</v>
      </c>
      <c r="C133" s="83">
        <f>'Y t tests'!F68</f>
        <v>-1.7109489697669312E-3</v>
      </c>
      <c r="D133" s="79">
        <v>50</v>
      </c>
    </row>
    <row r="134" spans="1:4" x14ac:dyDescent="0.25">
      <c r="A134" s="79">
        <v>6</v>
      </c>
      <c r="B134" s="79">
        <f>'Y t tests'!E69</f>
        <v>-5.7733679953782743E-3</v>
      </c>
      <c r="C134" s="83">
        <f>'Y t tests'!F69</f>
        <v>-2.0509489697669915E-3</v>
      </c>
      <c r="D134" s="79">
        <v>50</v>
      </c>
    </row>
    <row r="135" spans="1:4" x14ac:dyDescent="0.25">
      <c r="A135" s="79">
        <v>6</v>
      </c>
      <c r="B135" s="79">
        <f>'Y t tests'!E70</f>
        <v>-5.2773367995375318E-2</v>
      </c>
      <c r="C135" s="83">
        <f>'Y t tests'!F70</f>
        <v>-2.9909489697669323E-3</v>
      </c>
      <c r="D135" s="79">
        <v>50</v>
      </c>
    </row>
    <row r="136" spans="1:4" x14ac:dyDescent="0.25">
      <c r="A136" s="79">
        <v>6</v>
      </c>
      <c r="B136" s="79">
        <f>'Y t tests'!E71</f>
        <v>5.7226632004624113E-2</v>
      </c>
      <c r="C136" s="83">
        <f>'Y t tests'!F71</f>
        <v>-7.909489697669437E-4</v>
      </c>
      <c r="D136" s="79">
        <v>50</v>
      </c>
    </row>
    <row r="137" spans="1:4" x14ac:dyDescent="0.25">
      <c r="A137" s="79">
        <v>6</v>
      </c>
      <c r="B137" s="79">
        <f>'Y t tests'!E107</f>
        <v>-0.11617718082034145</v>
      </c>
      <c r="C137" s="83">
        <f>'Y t tests'!F107</f>
        <v>-2.3608911996919539E-3</v>
      </c>
      <c r="D137" s="79">
        <v>100</v>
      </c>
    </row>
    <row r="138" spans="1:4" x14ac:dyDescent="0.25">
      <c r="A138" s="79">
        <v>6</v>
      </c>
      <c r="B138" s="79">
        <f>'Y t tests'!E108</f>
        <v>1.4822819179658768E-2</v>
      </c>
      <c r="C138" s="83">
        <f>'Y t tests'!F108</f>
        <v>-1.0508911996919518E-3</v>
      </c>
      <c r="D138" s="79">
        <v>100</v>
      </c>
    </row>
    <row r="139" spans="1:4" x14ac:dyDescent="0.25">
      <c r="A139" s="79">
        <v>6</v>
      </c>
      <c r="B139" s="79">
        <f>'Y t tests'!E109</f>
        <v>8.8228191796585406E-3</v>
      </c>
      <c r="C139" s="83">
        <f>'Y t tests'!F109</f>
        <v>-1.1108911996919541E-3</v>
      </c>
      <c r="D139" s="79">
        <v>100</v>
      </c>
    </row>
    <row r="140" spans="1:4" x14ac:dyDescent="0.25">
      <c r="A140" s="79">
        <v>6</v>
      </c>
      <c r="B140" s="79">
        <f>'Y t tests'!E110</f>
        <v>-8.4177180820330766E-2</v>
      </c>
      <c r="C140" s="83">
        <f>'Y t tests'!F110</f>
        <v>-2.0408911996918468E-3</v>
      </c>
      <c r="D140" s="79">
        <v>100</v>
      </c>
    </row>
    <row r="141" spans="1:4" x14ac:dyDescent="0.25">
      <c r="A141" s="79">
        <v>6</v>
      </c>
      <c r="B141" s="79">
        <f>'Y t tests'!E111</f>
        <v>1.082281917966809E-2</v>
      </c>
      <c r="C141" s="83">
        <f>'Y t tests'!F111</f>
        <v>-1.0908911996918584E-3</v>
      </c>
      <c r="D141" s="79">
        <v>100</v>
      </c>
    </row>
    <row r="142" spans="1:4" x14ac:dyDescent="0.25">
      <c r="A142" s="79">
        <v>6</v>
      </c>
      <c r="B142" s="79">
        <f>'Y t tests'!E147</f>
        <v>-9.4580993645285411E-2</v>
      </c>
      <c r="C142" s="83">
        <f>'Y t tests'!F147</f>
        <v>-7.3083342961674839E-4</v>
      </c>
      <c r="D142" s="79">
        <v>150</v>
      </c>
    </row>
    <row r="143" spans="1:4" x14ac:dyDescent="0.25">
      <c r="A143" s="79">
        <v>6</v>
      </c>
      <c r="B143" s="79">
        <f>'Y t tests'!E148</f>
        <v>5.7419006354701402E-2</v>
      </c>
      <c r="C143" s="83">
        <f>'Y t tests'!F148</f>
        <v>2.8249990371649711E-4</v>
      </c>
      <c r="D143" s="79">
        <v>150</v>
      </c>
    </row>
    <row r="144" spans="1:4" x14ac:dyDescent="0.25">
      <c r="A144" s="79">
        <v>6</v>
      </c>
      <c r="B144" s="79">
        <f>'Y t tests'!E149</f>
        <v>-6.5809936452915496E-3</v>
      </c>
      <c r="C144" s="83">
        <f>'Y t tests'!F149</f>
        <v>-1.441667629501225E-4</v>
      </c>
      <c r="D144" s="79">
        <v>150</v>
      </c>
    </row>
    <row r="145" spans="1:4" x14ac:dyDescent="0.25">
      <c r="A145" s="79">
        <v>6</v>
      </c>
      <c r="B145" s="79">
        <f>'Y t tests'!E150</f>
        <v>-0.11558099364530042</v>
      </c>
      <c r="C145" s="83">
        <f>'Y t tests'!F150</f>
        <v>-8.7083342961684828E-4</v>
      </c>
      <c r="D145" s="79">
        <v>150</v>
      </c>
    </row>
    <row r="146" spans="1:4" x14ac:dyDescent="0.25">
      <c r="A146" s="79">
        <v>6</v>
      </c>
      <c r="B146" s="79">
        <f>'Y t tests'!E151</f>
        <v>1.4419006354695035E-2</v>
      </c>
      <c r="C146" s="83">
        <f>'Y t tests'!F151</f>
        <v>-4.1667629502120142E-6</v>
      </c>
      <c r="D146" s="79">
        <v>150</v>
      </c>
    </row>
    <row r="147" spans="1:4" x14ac:dyDescent="0.25">
      <c r="A147" s="79">
        <v>6</v>
      </c>
      <c r="B147" s="79">
        <f>'Y t tests'!E187</f>
        <v>-4.8984806470242698E-2</v>
      </c>
      <c r="C147" s="83">
        <f>'Y t tests'!F187</f>
        <v>8.4422434045833728E-4</v>
      </c>
      <c r="D147" s="79">
        <v>200</v>
      </c>
    </row>
    <row r="148" spans="1:4" x14ac:dyDescent="0.25">
      <c r="A148" s="79">
        <v>6</v>
      </c>
      <c r="B148" s="79">
        <f>'Y t tests'!E188</f>
        <v>0.11001519352974912</v>
      </c>
      <c r="C148" s="83">
        <f>'Y t tests'!F188</f>
        <v>1.6392243404582964E-3</v>
      </c>
      <c r="D148" s="79">
        <v>200</v>
      </c>
    </row>
    <row r="149" spans="1:4" x14ac:dyDescent="0.25">
      <c r="A149" s="79">
        <v>6</v>
      </c>
      <c r="B149" s="79">
        <f>'Y t tests'!E189</f>
        <v>4.701519352976094E-2</v>
      </c>
      <c r="C149" s="83">
        <f>'Y t tests'!F189</f>
        <v>1.3242243404583557E-3</v>
      </c>
      <c r="D149" s="79">
        <v>200</v>
      </c>
    </row>
    <row r="150" spans="1:4" x14ac:dyDescent="0.25">
      <c r="A150" s="79">
        <v>6</v>
      </c>
      <c r="B150" s="79">
        <f>'Y t tests'!E190</f>
        <v>-9.7984806470249292E-2</v>
      </c>
      <c r="C150" s="83">
        <f>'Y t tests'!F190</f>
        <v>5.9922434045830432E-4</v>
      </c>
      <c r="D150" s="79">
        <v>200</v>
      </c>
    </row>
    <row r="151" spans="1:4" x14ac:dyDescent="0.25">
      <c r="A151" s="79">
        <v>6</v>
      </c>
      <c r="B151" s="79">
        <f>'Y t tests'!E191</f>
        <v>7.7015193529762077E-2</v>
      </c>
      <c r="C151" s="83">
        <f>'Y t tests'!F191</f>
        <v>1.4742243404583613E-3</v>
      </c>
      <c r="D151" s="79">
        <v>200</v>
      </c>
    </row>
    <row r="152" spans="1:4" x14ac:dyDescent="0.25">
      <c r="A152" s="79">
        <v>7</v>
      </c>
      <c r="B152" s="79">
        <f>'Y t tests'!E32</f>
        <v>-5.0973458776924579E-2</v>
      </c>
      <c r="C152" s="83">
        <f>'Y t tests'!F32</f>
        <v>-3.6905463398531077E-3</v>
      </c>
      <c r="D152" s="79">
        <v>10</v>
      </c>
    </row>
    <row r="153" spans="1:4" x14ac:dyDescent="0.25">
      <c r="A153" s="79">
        <v>7</v>
      </c>
      <c r="B153" s="79">
        <f>'Y t tests'!E33</f>
        <v>2.7026541223074824E-2</v>
      </c>
      <c r="C153" s="83">
        <f>'Y t tests'!F33</f>
        <v>4.1094536601468321E-3</v>
      </c>
      <c r="D153" s="79">
        <v>10</v>
      </c>
    </row>
    <row r="154" spans="1:4" x14ac:dyDescent="0.25">
      <c r="A154" s="79">
        <v>7</v>
      </c>
      <c r="B154" s="79">
        <f>'Y t tests'!E34</f>
        <v>4.7026541223076174E-2</v>
      </c>
      <c r="C154" s="83">
        <f>'Y t tests'!F34</f>
        <v>6.1094536601469674E-3</v>
      </c>
      <c r="D154" s="79">
        <v>10</v>
      </c>
    </row>
    <row r="155" spans="1:4" x14ac:dyDescent="0.25">
      <c r="A155" s="79">
        <v>7</v>
      </c>
      <c r="B155" s="79">
        <f>'Y t tests'!E35</f>
        <v>2.3026541223075264E-2</v>
      </c>
      <c r="C155" s="83">
        <f>'Y t tests'!F35</f>
        <v>3.7094536601468765E-3</v>
      </c>
      <c r="D155" s="79">
        <v>10</v>
      </c>
    </row>
    <row r="156" spans="1:4" x14ac:dyDescent="0.25">
      <c r="A156" s="79">
        <v>7</v>
      </c>
      <c r="B156" s="79">
        <f>'Y t tests'!E36</f>
        <v>4.3026541223074838E-2</v>
      </c>
      <c r="C156" s="83">
        <f>'Y t tests'!F36</f>
        <v>5.7094536601468345E-3</v>
      </c>
      <c r="D156" s="79">
        <v>10</v>
      </c>
    </row>
    <row r="157" spans="1:4" x14ac:dyDescent="0.25">
      <c r="A157" s="79">
        <v>7</v>
      </c>
      <c r="B157" s="79">
        <f>'Y t tests'!E72</f>
        <v>-6.9798663035404704E-2</v>
      </c>
      <c r="C157" s="83">
        <f>'Y t tests'!F72</f>
        <v>-3.3812197738714153E-3</v>
      </c>
      <c r="D157" s="79">
        <v>50</v>
      </c>
    </row>
    <row r="158" spans="1:4" x14ac:dyDescent="0.25">
      <c r="A158" s="79">
        <v>7</v>
      </c>
      <c r="B158" s="79">
        <f>'Y t tests'!E73</f>
        <v>4.5201336964597286E-2</v>
      </c>
      <c r="C158" s="83">
        <f>'Y t tests'!F73</f>
        <v>-1.0812197738713754E-3</v>
      </c>
      <c r="D158" s="79">
        <v>50</v>
      </c>
    </row>
    <row r="159" spans="1:4" x14ac:dyDescent="0.25">
      <c r="A159" s="79">
        <v>7</v>
      </c>
      <c r="B159" s="79">
        <f>'Y t tests'!E74</f>
        <v>-1.1798663035404874E-2</v>
      </c>
      <c r="C159" s="83">
        <f>'Y t tests'!F74</f>
        <v>-2.2212197738714187E-3</v>
      </c>
      <c r="D159" s="79">
        <v>50</v>
      </c>
    </row>
    <row r="160" spans="1:4" x14ac:dyDescent="0.25">
      <c r="A160" s="79">
        <v>7</v>
      </c>
      <c r="B160" s="79">
        <f>'Y t tests'!E75</f>
        <v>-4.0798663035401236E-2</v>
      </c>
      <c r="C160" s="83">
        <f>'Y t tests'!F75</f>
        <v>-2.8012197738713457E-3</v>
      </c>
      <c r="D160" s="79">
        <v>50</v>
      </c>
    </row>
    <row r="161" spans="1:4" x14ac:dyDescent="0.25">
      <c r="A161" s="79">
        <v>7</v>
      </c>
      <c r="B161" s="79">
        <f>'Y t tests'!E76</f>
        <v>4.9201336964595069E-2</v>
      </c>
      <c r="C161" s="83">
        <f>'Y t tests'!F76</f>
        <v>-1.0012197738714197E-3</v>
      </c>
      <c r="D161" s="79">
        <v>50</v>
      </c>
    </row>
    <row r="162" spans="1:4" x14ac:dyDescent="0.25">
      <c r="A162" s="79">
        <v>7</v>
      </c>
      <c r="B162" s="79">
        <f>'Y t tests'!E112</f>
        <v>-7.3080168358509418E-2</v>
      </c>
      <c r="C162" s="83">
        <f>'Y t tests'!F112</f>
        <v>-1.9595615663943666E-3</v>
      </c>
      <c r="D162" s="79">
        <v>100</v>
      </c>
    </row>
    <row r="163" spans="1:4" x14ac:dyDescent="0.25">
      <c r="A163" s="79">
        <v>7</v>
      </c>
      <c r="B163" s="79">
        <f>'Y t tests'!E113</f>
        <v>1.1919831641498534E-2</v>
      </c>
      <c r="C163" s="83">
        <f>'Y t tests'!F113</f>
        <v>-1.109561566394287E-3</v>
      </c>
      <c r="D163" s="79">
        <v>100</v>
      </c>
    </row>
    <row r="164" spans="1:4" x14ac:dyDescent="0.25">
      <c r="A164" s="79">
        <v>7</v>
      </c>
      <c r="B164" s="79">
        <f>'Y t tests'!E114</f>
        <v>-6.0801683585021485E-3</v>
      </c>
      <c r="C164" s="83">
        <f>'Y t tests'!F114</f>
        <v>-1.2895615663942937E-3</v>
      </c>
      <c r="D164" s="79">
        <v>100</v>
      </c>
    </row>
    <row r="165" spans="1:4" x14ac:dyDescent="0.25">
      <c r="A165" s="79">
        <v>7</v>
      </c>
      <c r="B165" s="79">
        <f>'Y t tests'!E115</f>
        <v>-3.708016835850806E-2</v>
      </c>
      <c r="C165" s="83">
        <f>'Y t tests'!F115</f>
        <v>-1.5995615663943531E-3</v>
      </c>
      <c r="D165" s="79">
        <v>100</v>
      </c>
    </row>
    <row r="166" spans="1:4" x14ac:dyDescent="0.25">
      <c r="A166" s="79">
        <v>7</v>
      </c>
      <c r="B166" s="79">
        <f>'Y t tests'!E116</f>
        <v>1.2919831641489098E-2</v>
      </c>
      <c r="C166" s="83">
        <f>'Y t tests'!F116</f>
        <v>-1.0995615663943815E-3</v>
      </c>
      <c r="D166" s="79">
        <v>100</v>
      </c>
    </row>
    <row r="167" spans="1:4" x14ac:dyDescent="0.25">
      <c r="A167" s="79">
        <v>7</v>
      </c>
      <c r="B167" s="79">
        <f>'Y t tests'!E152</f>
        <v>-8.3361673681612042E-2</v>
      </c>
      <c r="C167" s="83">
        <f>'Y t tests'!F152</f>
        <v>-6.5790335891727529E-4</v>
      </c>
      <c r="D167" s="79">
        <v>150</v>
      </c>
    </row>
    <row r="168" spans="1:4" x14ac:dyDescent="0.25">
      <c r="A168" s="79">
        <v>7</v>
      </c>
      <c r="B168" s="79">
        <f>'Y t tests'!E153</f>
        <v>6.6638326318393643E-2</v>
      </c>
      <c r="C168" s="83">
        <f>'Y t tests'!F153</f>
        <v>3.4209664108276268E-4</v>
      </c>
      <c r="D168" s="79">
        <v>150</v>
      </c>
    </row>
    <row r="169" spans="1:4" x14ac:dyDescent="0.25">
      <c r="A169" s="79">
        <v>7</v>
      </c>
      <c r="B169" s="79">
        <f>'Y t tests'!E154</f>
        <v>-1.0361673681604538E-2</v>
      </c>
      <c r="C169" s="83">
        <f>'Y t tests'!F154</f>
        <v>-1.7123669225055848E-4</v>
      </c>
      <c r="D169" s="79">
        <v>150</v>
      </c>
    </row>
    <row r="170" spans="1:4" x14ac:dyDescent="0.25">
      <c r="A170" s="79">
        <v>7</v>
      </c>
      <c r="B170" s="79">
        <f>'Y t tests'!E155</f>
        <v>-9.7361673681593625E-2</v>
      </c>
      <c r="C170" s="83">
        <f>'Y t tests'!F155</f>
        <v>-7.5123669225048584E-4</v>
      </c>
      <c r="D170" s="79">
        <v>150</v>
      </c>
    </row>
    <row r="171" spans="1:4" x14ac:dyDescent="0.25">
      <c r="A171" s="79">
        <v>7</v>
      </c>
      <c r="B171" s="79">
        <f>'Y t tests'!E156</f>
        <v>2.7638326318406375E-2</v>
      </c>
      <c r="C171" s="83">
        <f>'Y t tests'!F156</f>
        <v>8.2096641082847542E-5</v>
      </c>
      <c r="D171" s="79">
        <v>150</v>
      </c>
    </row>
    <row r="172" spans="1:4" x14ac:dyDescent="0.25">
      <c r="A172" s="79">
        <v>7</v>
      </c>
      <c r="B172" s="79">
        <f>'Y t tests'!E192</f>
        <v>-2.4643179004712051E-2</v>
      </c>
      <c r="C172" s="83">
        <f>'Y t tests'!F192</f>
        <v>9.9375484855982908E-4</v>
      </c>
      <c r="D172" s="79">
        <v>200</v>
      </c>
    </row>
    <row r="173" spans="1:4" x14ac:dyDescent="0.25">
      <c r="A173" s="79">
        <v>7</v>
      </c>
      <c r="B173" s="79">
        <f>'Y t tests'!E193</f>
        <v>-6.4317900471114187E-4</v>
      </c>
      <c r="C173" s="83">
        <f>'Y t tests'!F193</f>
        <v>1.1137548485598335E-3</v>
      </c>
      <c r="D173" s="79">
        <v>200</v>
      </c>
    </row>
    <row r="174" spans="1:4" x14ac:dyDescent="0.25">
      <c r="A174" s="79">
        <v>7</v>
      </c>
      <c r="B174" s="79">
        <f>'Y t tests'!E194</f>
        <v>5.6356820995305229E-2</v>
      </c>
      <c r="C174" s="83">
        <f>'Y t tests'!F194</f>
        <v>1.3987548485599154E-3</v>
      </c>
      <c r="D174" s="79">
        <v>200</v>
      </c>
    </row>
    <row r="175" spans="1:4" x14ac:dyDescent="0.25">
      <c r="A175" s="79">
        <v>7</v>
      </c>
      <c r="B175" s="79">
        <f>'Y t tests'!E195</f>
        <v>-0.11164317900470114</v>
      </c>
      <c r="C175" s="83">
        <f>'Y t tests'!F195</f>
        <v>5.5875484855988367E-4</v>
      </c>
      <c r="D175" s="79">
        <v>200</v>
      </c>
    </row>
    <row r="176" spans="1:4" x14ac:dyDescent="0.25">
      <c r="A176" s="79">
        <v>7</v>
      </c>
      <c r="B176" s="79">
        <f>'Y t tests'!E196</f>
        <v>3.6356820995294997E-2</v>
      </c>
      <c r="C176" s="83">
        <f>'Y t tests'!F196</f>
        <v>1.2987548485598644E-3</v>
      </c>
      <c r="D176" s="79">
        <v>200</v>
      </c>
    </row>
    <row r="177" spans="1:4" x14ac:dyDescent="0.25">
      <c r="A177" s="79">
        <v>8</v>
      </c>
      <c r="B177" s="79">
        <f>'Y t tests'!E37</f>
        <v>2.4437175043328575E-2</v>
      </c>
      <c r="C177" s="83">
        <f>'Y t tests'!F37</f>
        <v>3.7695891103409302E-3</v>
      </c>
      <c r="D177" s="79">
        <v>10</v>
      </c>
    </row>
    <row r="178" spans="1:4" x14ac:dyDescent="0.25">
      <c r="A178" s="79">
        <v>8</v>
      </c>
      <c r="B178" s="79">
        <f>'Y t tests'!E38</f>
        <v>4.7437175043328263E-2</v>
      </c>
      <c r="C178" s="83">
        <f>'Y t tests'!F38</f>
        <v>6.0695891103408981E-3</v>
      </c>
      <c r="D178" s="79">
        <v>10</v>
      </c>
    </row>
    <row r="179" spans="1:4" x14ac:dyDescent="0.25">
      <c r="A179" s="79">
        <v>8</v>
      </c>
      <c r="B179" s="79">
        <f>'Y t tests'!E39</f>
        <v>2.0437175043327239E-2</v>
      </c>
      <c r="C179" s="83">
        <f>'Y t tests'!F39</f>
        <v>3.3695891103407965E-3</v>
      </c>
      <c r="D179" s="79">
        <v>10</v>
      </c>
    </row>
    <row r="180" spans="1:4" x14ac:dyDescent="0.25">
      <c r="A180" s="79">
        <v>8</v>
      </c>
      <c r="B180" s="79">
        <f>'Y t tests'!E40</f>
        <v>-4.5562824956671709E-2</v>
      </c>
      <c r="C180" s="83">
        <f>'Y t tests'!F40</f>
        <v>-3.2304108896590985E-3</v>
      </c>
      <c r="D180" s="79">
        <v>10</v>
      </c>
    </row>
    <row r="181" spans="1:4" x14ac:dyDescent="0.25">
      <c r="A181" s="79">
        <v>8</v>
      </c>
      <c r="B181" s="79">
        <f>'Y t tests'!E41</f>
        <v>3.343717504332714E-2</v>
      </c>
      <c r="C181" s="83">
        <f>'Y t tests'!F41</f>
        <v>4.6695891103407869E-3</v>
      </c>
      <c r="D181" s="79">
        <v>10</v>
      </c>
    </row>
    <row r="182" spans="1:4" x14ac:dyDescent="0.25">
      <c r="A182" s="79">
        <v>8</v>
      </c>
      <c r="B182" s="79">
        <f>'Y t tests'!E77</f>
        <v>2.4184055459273143E-2</v>
      </c>
      <c r="C182" s="83">
        <f>'Y t tests'!F77</f>
        <v>-1.5311054303870373E-3</v>
      </c>
      <c r="D182" s="79">
        <v>50</v>
      </c>
    </row>
    <row r="183" spans="1:4" x14ac:dyDescent="0.25">
      <c r="A183" s="79">
        <v>8</v>
      </c>
      <c r="B183" s="79">
        <f>'Y t tests'!E78</f>
        <v>7.1840554592701306E-3</v>
      </c>
      <c r="C183" s="83">
        <f>'Y t tests'!F78</f>
        <v>-1.8711054303870976E-3</v>
      </c>
      <c r="D183" s="79">
        <v>50</v>
      </c>
    </row>
    <row r="184" spans="1:4" x14ac:dyDescent="0.25">
      <c r="A184" s="79">
        <v>8</v>
      </c>
      <c r="B184" s="79">
        <f>'Y t tests'!E79</f>
        <v>3.1840554592723475E-3</v>
      </c>
      <c r="C184" s="83">
        <f>'Y t tests'!F79</f>
        <v>-1.9511054303870531E-3</v>
      </c>
      <c r="D184" s="79">
        <v>50</v>
      </c>
    </row>
    <row r="185" spans="1:4" x14ac:dyDescent="0.25">
      <c r="A185" s="79">
        <v>8</v>
      </c>
      <c r="B185" s="79">
        <f>'Y t tests'!E80</f>
        <v>-6.6815944540727937E-2</v>
      </c>
      <c r="C185" s="83">
        <f>'Y t tests'!F80</f>
        <v>-3.3511054303870589E-3</v>
      </c>
      <c r="D185" s="79">
        <v>50</v>
      </c>
    </row>
    <row r="186" spans="1:4" x14ac:dyDescent="0.25">
      <c r="A186" s="79">
        <v>8</v>
      </c>
      <c r="B186" s="79">
        <f>'Y t tests'!E81</f>
        <v>2.6184055459275588E-2</v>
      </c>
      <c r="C186" s="83">
        <f>'Y t tests'!F81</f>
        <v>-1.4911054303869884E-3</v>
      </c>
      <c r="D186" s="79">
        <v>50</v>
      </c>
    </row>
    <row r="187" spans="1:4" x14ac:dyDescent="0.25">
      <c r="A187" s="79">
        <v>8</v>
      </c>
      <c r="B187" s="79">
        <f>'Y t tests'!E117</f>
        <v>2.3367655979206349E-2</v>
      </c>
      <c r="C187" s="83">
        <f>'Y t tests'!F117</f>
        <v>-1.0069736062969007E-3</v>
      </c>
      <c r="D187" s="79">
        <v>100</v>
      </c>
    </row>
    <row r="188" spans="1:4" x14ac:dyDescent="0.25">
      <c r="A188" s="79">
        <v>8</v>
      </c>
      <c r="B188" s="79">
        <f>'Y t tests'!E118</f>
        <v>3.8367655979206917E-2</v>
      </c>
      <c r="C188" s="83">
        <f>'Y t tests'!F118</f>
        <v>-8.5697360629689498E-4</v>
      </c>
      <c r="D188" s="79">
        <v>100</v>
      </c>
    </row>
    <row r="189" spans="1:4" x14ac:dyDescent="0.25">
      <c r="A189" s="79">
        <v>8</v>
      </c>
      <c r="B189" s="79">
        <f>'Y t tests'!E119</f>
        <v>-2.7632344020795584E-2</v>
      </c>
      <c r="C189" s="83">
        <f>'Y t tests'!F119</f>
        <v>-1.51697360629692E-3</v>
      </c>
      <c r="D189" s="79">
        <v>100</v>
      </c>
    </row>
    <row r="190" spans="1:4" x14ac:dyDescent="0.25">
      <c r="A190" s="79">
        <v>8</v>
      </c>
      <c r="B190" s="79">
        <f>'Y t tests'!E120</f>
        <v>-9.4632344020802867E-2</v>
      </c>
      <c r="C190" s="83">
        <f>'Y t tests'!F120</f>
        <v>-2.1869736062969927E-3</v>
      </c>
      <c r="D190" s="79">
        <v>100</v>
      </c>
    </row>
    <row r="191" spans="1:4" x14ac:dyDescent="0.25">
      <c r="A191" s="79">
        <v>8</v>
      </c>
      <c r="B191" s="79">
        <f>'Y t tests'!E121</f>
        <v>-2.7632344020795584E-2</v>
      </c>
      <c r="C191" s="83">
        <f>'Y t tests'!F121</f>
        <v>-1.51697360629692E-3</v>
      </c>
      <c r="D191" s="79">
        <v>100</v>
      </c>
    </row>
    <row r="192" spans="1:4" x14ac:dyDescent="0.25">
      <c r="A192" s="79">
        <v>8</v>
      </c>
      <c r="B192" s="79">
        <f>'Y t tests'!E157</f>
        <v>1.1551256499129664E-2</v>
      </c>
      <c r="C192" s="83">
        <f>'Y t tests'!F157</f>
        <v>-2.2841782206840431E-5</v>
      </c>
      <c r="D192" s="79">
        <v>150</v>
      </c>
    </row>
    <row r="193" spans="1:4" x14ac:dyDescent="0.25">
      <c r="A193" s="79">
        <v>8</v>
      </c>
      <c r="B193" s="79">
        <f>'Y t tests'!E158</f>
        <v>4.7551256499131028E-2</v>
      </c>
      <c r="C193" s="83">
        <f>'Y t tests'!F158</f>
        <v>2.1715821779316866E-4</v>
      </c>
      <c r="D193" s="79">
        <v>150</v>
      </c>
    </row>
    <row r="194" spans="1:4" x14ac:dyDescent="0.25">
      <c r="A194" s="79">
        <v>8</v>
      </c>
      <c r="B194" s="79">
        <f>'Y t tests'!E159</f>
        <v>-4.4874350087079073E-4</v>
      </c>
      <c r="C194" s="83">
        <f>'Y t tests'!F159</f>
        <v>-1.0284178220684346E-4</v>
      </c>
      <c r="D194" s="79">
        <v>150</v>
      </c>
    </row>
    <row r="195" spans="1:4" x14ac:dyDescent="0.25">
      <c r="A195" s="79">
        <v>8</v>
      </c>
      <c r="B195" s="79">
        <f>'Y t tests'!E160</f>
        <v>-0.12844874350085669</v>
      </c>
      <c r="C195" s="83">
        <f>'Y t tests'!F160</f>
        <v>-9.5617511554008279E-4</v>
      </c>
      <c r="D195" s="79">
        <v>150</v>
      </c>
    </row>
    <row r="196" spans="1:4" x14ac:dyDescent="0.25">
      <c r="A196" s="79">
        <v>8</v>
      </c>
      <c r="B196" s="79">
        <f>'Y t tests'!E161</f>
        <v>-1.6448743500861923E-2</v>
      </c>
      <c r="C196" s="83">
        <f>'Y t tests'!F161</f>
        <v>-2.0950844887345106E-4</v>
      </c>
      <c r="D196" s="79">
        <v>150</v>
      </c>
    </row>
    <row r="197" spans="1:4" x14ac:dyDescent="0.25">
      <c r="A197" s="79">
        <v>8</v>
      </c>
      <c r="B197" s="79">
        <f>'Y t tests'!E197</f>
        <v>6.3734857019060148E-2</v>
      </c>
      <c r="C197" s="83">
        <f>'Y t tests'!F197</f>
        <v>1.4512900418832844E-3</v>
      </c>
      <c r="D197" s="79">
        <v>200</v>
      </c>
    </row>
    <row r="198" spans="1:4" x14ac:dyDescent="0.25">
      <c r="A198" s="79">
        <v>8</v>
      </c>
      <c r="B198" s="79">
        <f>'Y t tests'!E198</f>
        <v>0.1347348570190581</v>
      </c>
      <c r="C198" s="83">
        <f>'Y t tests'!F198</f>
        <v>1.8062900418832741E-3</v>
      </c>
      <c r="D198" s="79">
        <v>200</v>
      </c>
    </row>
    <row r="199" spans="1:4" x14ac:dyDescent="0.25">
      <c r="A199" s="79">
        <v>8</v>
      </c>
      <c r="B199" s="79">
        <f>'Y t tests'!E199</f>
        <v>5.6734857019055146E-2</v>
      </c>
      <c r="C199" s="83">
        <f>'Y t tests'!F199</f>
        <v>1.4162900418832594E-3</v>
      </c>
      <c r="D199" s="79">
        <v>200</v>
      </c>
    </row>
    <row r="200" spans="1:4" x14ac:dyDescent="0.25">
      <c r="A200" s="79">
        <v>8</v>
      </c>
      <c r="B200" s="79">
        <f>'Y t tests'!E200</f>
        <v>-0.10926514298094167</v>
      </c>
      <c r="C200" s="83">
        <f>'Y t tests'!F200</f>
        <v>5.8629004188327522E-4</v>
      </c>
      <c r="D200" s="79">
        <v>200</v>
      </c>
    </row>
    <row r="201" spans="1:4" x14ac:dyDescent="0.25">
      <c r="A201" s="79">
        <v>8</v>
      </c>
      <c r="B201" s="79">
        <f>'Y t tests'!E201</f>
        <v>5.4734857019074018E-2</v>
      </c>
      <c r="C201" s="83">
        <f>'Y t tests'!F201</f>
        <v>1.4062900418833537E-3</v>
      </c>
      <c r="D201" s="79">
        <v>200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T49" workbookViewId="0">
      <selection activeCell="AK71" sqref="AK71"/>
    </sheetView>
  </sheetViews>
  <sheetFormatPr defaultRowHeight="13.2" x14ac:dyDescent="0.25"/>
  <cols>
    <col min="3" max="4" width="10.5546875" customWidth="1"/>
    <col min="13" max="13" width="10.77734375" customWidth="1"/>
    <col min="21" max="21" width="17.21875" customWidth="1"/>
    <col min="22" max="22" width="10.88671875" bestFit="1" customWidth="1"/>
    <col min="23" max="23" width="22.21875" bestFit="1" customWidth="1"/>
    <col min="24" max="24" width="10.88671875" bestFit="1" customWidth="1"/>
    <col min="25" max="25" width="9.88671875" customWidth="1"/>
    <col min="26" max="28" width="11.21875" customWidth="1"/>
    <col min="29" max="30" width="9.88671875" customWidth="1"/>
    <col min="31" max="31" width="12.33203125" customWidth="1"/>
    <col min="32" max="32" width="9.88671875" customWidth="1"/>
    <col min="33" max="34" width="9.21875" customWidth="1"/>
    <col min="35" max="35" width="10.5546875" customWidth="1"/>
    <col min="36" max="37" width="11" customWidth="1"/>
    <col min="38" max="38" width="9.88671875" bestFit="1" customWidth="1"/>
  </cols>
  <sheetData>
    <row r="1" spans="1:32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V1" s="38" t="s">
        <v>75</v>
      </c>
      <c r="W1" s="38" t="s">
        <v>76</v>
      </c>
      <c r="X1" s="38" t="s">
        <v>77</v>
      </c>
      <c r="Y1" s="38" t="s">
        <v>78</v>
      </c>
      <c r="Z1" s="38" t="s">
        <v>79</v>
      </c>
      <c r="AA1" s="38" t="s">
        <v>81</v>
      </c>
      <c r="AB1" s="38" t="s">
        <v>82</v>
      </c>
      <c r="AC1" s="38" t="s">
        <v>83</v>
      </c>
      <c r="AD1" s="38" t="s">
        <v>84</v>
      </c>
      <c r="AE1" s="38" t="s">
        <v>85</v>
      </c>
      <c r="AF1" s="38" t="s">
        <v>86</v>
      </c>
    </row>
    <row r="2" spans="1:32" x14ac:dyDescent="0.25">
      <c r="A2" s="8" t="s">
        <v>26</v>
      </c>
      <c r="B2">
        <f>'data in order'!K13</f>
        <v>-0.19599999999999973</v>
      </c>
      <c r="C2">
        <f>'data in order'!K30</f>
        <v>-0.16099999999999959</v>
      </c>
      <c r="D2">
        <f>'data in order'!K47</f>
        <v>-0.17500000000000071</v>
      </c>
      <c r="E2">
        <f>'data in order'!K64</f>
        <v>-0.1720000000000006</v>
      </c>
      <c r="F2">
        <f>'data in order'!K81</f>
        <v>-0.11599999999999966</v>
      </c>
      <c r="G2">
        <f>'data in order'!K115</f>
        <v>-0.15399999999999991</v>
      </c>
      <c r="H2">
        <f>'data in order'!K132</f>
        <v>-0.29499999999999993</v>
      </c>
      <c r="I2">
        <f>AVERAGE(B2:H2)</f>
        <v>-0.1812857142857143</v>
      </c>
      <c r="J2">
        <f>VAR(B2:H2)</f>
        <v>3.1152380952380924E-3</v>
      </c>
      <c r="K2">
        <f>SUMSQ(B2-I2,C2-I2,D2-I2,E2-I2,F2-I2,G2-I2,H2-I2)</f>
        <v>1.8691428571428595E-2</v>
      </c>
      <c r="L2">
        <f>SUMSQ(I2-I10,I3-I10,I4-I10,I5-I10,I6-I10)</f>
        <v>0.32707716734693892</v>
      </c>
      <c r="U2" s="8" t="s">
        <v>26</v>
      </c>
      <c r="V2" s="38">
        <f>'data in order'!L13</f>
        <v>-1.9599999999999972E-2</v>
      </c>
      <c r="W2" s="38">
        <f>'data in order'!L30</f>
        <v>-1.6099999999999958E-2</v>
      </c>
      <c r="X2" s="38">
        <f>'data in order'!L47</f>
        <v>-1.7500000000000071E-2</v>
      </c>
      <c r="Y2" s="38">
        <f>'data in order'!L64</f>
        <v>-1.7200000000000059E-2</v>
      </c>
      <c r="Z2" s="38">
        <f>'data in order'!L81</f>
        <v>-1.1599999999999966E-2</v>
      </c>
      <c r="AA2" s="38">
        <f>'data in order'!L115</f>
        <v>-1.5399999999999992E-2</v>
      </c>
      <c r="AB2" s="38">
        <f>'data in order'!L132</f>
        <v>-2.9499999999999992E-2</v>
      </c>
      <c r="AC2" s="39">
        <f>AVERAGE(V2:AB2)</f>
        <v>-1.8128571428571431E-2</v>
      </c>
      <c r="AD2" s="39">
        <f>VAR(V2:AB2)</f>
        <v>3.1152380952380971E-5</v>
      </c>
      <c r="AE2" s="39">
        <f>SUMSQ(V2-AC2,W2-AC2,X2-AC2,Y2-AC2,Z2-AC2,AA2-AC2,AB2-AC2)</f>
        <v>1.8691428571428588E-4</v>
      </c>
      <c r="AF2" s="39">
        <f>SUMSQ(AC2-AC10,AC3-AC10,AC4-AC10,AC5-AC10,AC6-AC10)</f>
        <v>1.3826593386848546E-4</v>
      </c>
    </row>
    <row r="3" spans="1:32" x14ac:dyDescent="0.25">
      <c r="A3" s="8" t="s">
        <v>27</v>
      </c>
      <c r="B3">
        <f>'data in order'!K14</f>
        <v>-0.52300000000000324</v>
      </c>
      <c r="C3">
        <f>'data in order'!K31</f>
        <v>-0.52000000000000313</v>
      </c>
      <c r="D3">
        <f>'data in order'!K48</f>
        <v>-0.60300000000000153</v>
      </c>
      <c r="E3">
        <f>'data in order'!K65</f>
        <v>-0.51899999999999835</v>
      </c>
      <c r="F3">
        <f>'data in order'!K82</f>
        <v>-0.53999999999999915</v>
      </c>
      <c r="G3">
        <f>'data in order'!K116</f>
        <v>-0.35199999999999676</v>
      </c>
      <c r="H3">
        <f>'data in order'!K133</f>
        <v>-0.28600000000000136</v>
      </c>
      <c r="I3">
        <f>AVERAGE(B3:H3)</f>
        <v>-0.47757142857142909</v>
      </c>
      <c r="J3">
        <f>VAR(B3:H3)</f>
        <v>1.294628571428591E-2</v>
      </c>
      <c r="K3">
        <f t="shared" ref="K3:K6" si="0">SUMSQ(B3-I3,C3-I3,D3-I3,E3-I3,F3-I3,G3-I3,H3-I3)</f>
        <v>7.767771428571528E-2</v>
      </c>
      <c r="U3" s="8" t="s">
        <v>27</v>
      </c>
      <c r="V3" s="38">
        <f>'data in order'!L14</f>
        <v>-1.3075000000000081E-2</v>
      </c>
      <c r="W3" s="38">
        <f>'data in order'!L31</f>
        <v>-1.3000000000000077E-2</v>
      </c>
      <c r="X3" s="38">
        <f>'data in order'!L48</f>
        <v>-1.5075000000000038E-2</v>
      </c>
      <c r="Y3" s="38">
        <f>'data in order'!L65</f>
        <v>-1.2974999999999959E-2</v>
      </c>
      <c r="Z3" s="38">
        <f>'data in order'!L82</f>
        <v>-1.3499999999999979E-2</v>
      </c>
      <c r="AA3" s="38">
        <f>'data in order'!L116</f>
        <v>-8.799999999999919E-3</v>
      </c>
      <c r="AB3" s="38">
        <f>'data in order'!L133</f>
        <v>-7.1500000000000339E-3</v>
      </c>
      <c r="AC3" s="39">
        <f>AVERAGE(V3:AB3)</f>
        <v>-1.1939285714285727E-2</v>
      </c>
      <c r="AD3" s="39">
        <f>VAR(V3:AB3)</f>
        <v>8.0914285714286738E-6</v>
      </c>
      <c r="AE3" s="39">
        <f t="shared" ref="AE3:AE6" si="1">SUMSQ(V3-AC3,W3-AC3,X3-AC3,Y3-AC3,Z3-AC3,AA3-AC3,AB3-AC3)</f>
        <v>4.8548571428572046E-5</v>
      </c>
      <c r="AF3" s="38"/>
    </row>
    <row r="4" spans="1:32" x14ac:dyDescent="0.25">
      <c r="A4" s="8" t="s">
        <v>28</v>
      </c>
      <c r="B4">
        <f>'data in order'!K15</f>
        <v>-0.70900000000000318</v>
      </c>
      <c r="C4">
        <f>'data in order'!K32</f>
        <v>-0.76200000000000045</v>
      </c>
      <c r="D4">
        <f>'data in order'!K49</f>
        <v>-0.63599999999999568</v>
      </c>
      <c r="E4">
        <f>'data in order'!K66</f>
        <v>-0.57500000000000284</v>
      </c>
      <c r="F4">
        <f>'data in order'!K83</f>
        <v>-0.70699999999999363</v>
      </c>
      <c r="G4">
        <f>'data in order'!K117</f>
        <v>-0.50799999999999557</v>
      </c>
      <c r="H4">
        <f>'data in order'!K134</f>
        <v>-0.38100000000000023</v>
      </c>
      <c r="I4">
        <f>AVERAGE(B4:H4)</f>
        <v>-0.61114285714285599</v>
      </c>
      <c r="J4">
        <f>VAR(B4:H4)</f>
        <v>1.784180952380961E-2</v>
      </c>
      <c r="K4">
        <f t="shared" si="0"/>
        <v>0.10705085714285707</v>
      </c>
      <c r="U4" s="8" t="s">
        <v>28</v>
      </c>
      <c r="V4" s="38">
        <f>'data in order'!L15</f>
        <v>-8.8625000000000405E-3</v>
      </c>
      <c r="W4" s="38">
        <f>'data in order'!L32</f>
        <v>-9.5250000000000057E-3</v>
      </c>
      <c r="X4" s="38">
        <f>'data in order'!L49</f>
        <v>-7.9499999999999467E-3</v>
      </c>
      <c r="Y4" s="38">
        <f>'data in order'!L66</f>
        <v>-7.1875000000000359E-3</v>
      </c>
      <c r="Z4" s="38">
        <f>'data in order'!L83</f>
        <v>-8.8374999999999201E-3</v>
      </c>
      <c r="AA4" s="38">
        <f>'data in order'!L117</f>
        <v>-6.3499999999999442E-3</v>
      </c>
      <c r="AB4" s="38">
        <f>'data in order'!L134</f>
        <v>-4.7625000000000028E-3</v>
      </c>
      <c r="AC4" s="39">
        <f>AVERAGE(V4:AB4)</f>
        <v>-7.6392857142857E-3</v>
      </c>
      <c r="AD4" s="39">
        <f>VAR(V4:AB4)</f>
        <v>2.7877827380952362E-6</v>
      </c>
      <c r="AE4" s="39">
        <f t="shared" si="1"/>
        <v>1.6726696428571417E-5</v>
      </c>
      <c r="AF4" s="38"/>
    </row>
    <row r="5" spans="1:32" x14ac:dyDescent="0.25">
      <c r="A5" s="8" t="s">
        <v>29</v>
      </c>
      <c r="B5">
        <f>'data in order'!K16</f>
        <v>-0.6810000000000116</v>
      </c>
      <c r="C5">
        <f>'data in order'!K33</f>
        <v>-0.82900000000000773</v>
      </c>
      <c r="D5">
        <f>'data in order'!K50</f>
        <v>-0.70300000000000296</v>
      </c>
      <c r="E5">
        <f>'data in order'!K67</f>
        <v>-0.78800000000001091</v>
      </c>
      <c r="F5">
        <f>'data in order'!K84</f>
        <v>-0.68299999999999272</v>
      </c>
      <c r="G5">
        <f>'data in order'!K118</f>
        <v>-0.47499999999999432</v>
      </c>
      <c r="H5">
        <f>'data in order'!K135</f>
        <v>-0.48599999999999</v>
      </c>
      <c r="I5">
        <f>AVERAGE(B5:H5)</f>
        <v>-0.66357142857143003</v>
      </c>
      <c r="J5">
        <f>VAR(B5:H5)</f>
        <v>1.8695952380954301E-2</v>
      </c>
      <c r="K5">
        <f t="shared" si="0"/>
        <v>0.11217571428572562</v>
      </c>
      <c r="U5" s="8" t="s">
        <v>29</v>
      </c>
      <c r="V5" s="38">
        <f>'data in order'!L16</f>
        <v>-4.2562500000000725E-3</v>
      </c>
      <c r="W5" s="38">
        <f>'data in order'!L33</f>
        <v>-5.1812500000000487E-3</v>
      </c>
      <c r="X5" s="38">
        <f>'data in order'!L50</f>
        <v>-4.3937500000000183E-3</v>
      </c>
      <c r="Y5" s="38">
        <f>'data in order'!L67</f>
        <v>-4.9250000000000682E-3</v>
      </c>
      <c r="Z5" s="38">
        <f>'data in order'!L84</f>
        <v>-4.2687499999999549E-3</v>
      </c>
      <c r="AA5" s="38">
        <f>'data in order'!L118</f>
        <v>-2.9687499999999645E-3</v>
      </c>
      <c r="AB5" s="38">
        <f>'data in order'!L135</f>
        <v>-3.0374999999999374E-3</v>
      </c>
      <c r="AC5" s="39">
        <f>AVERAGE(V5:AB5)</f>
        <v>-4.1473214285714377E-3</v>
      </c>
      <c r="AD5" s="39">
        <f>VAR(V5:AB5)</f>
        <v>7.3031063988102636E-7</v>
      </c>
      <c r="AE5" s="39">
        <f t="shared" si="1"/>
        <v>4.3818638392861584E-6</v>
      </c>
      <c r="AF5" s="38"/>
    </row>
    <row r="6" spans="1:32" x14ac:dyDescent="0.25">
      <c r="A6" s="8" t="s">
        <v>30</v>
      </c>
      <c r="B6">
        <f>'data in order'!K17</f>
        <v>-1.1370000000000005</v>
      </c>
      <c r="C6">
        <f>'data in order'!K34</f>
        <v>-1.1270000000000095</v>
      </c>
      <c r="D6">
        <f>'data in order'!K51</f>
        <v>-0.992999999999995</v>
      </c>
      <c r="E6">
        <f>'data in order'!K68</f>
        <v>-1</v>
      </c>
      <c r="F6">
        <f>'data in order'!K85</f>
        <v>-0.99100000000001387</v>
      </c>
      <c r="G6">
        <f>'data in order'!K119</f>
        <v>-0.87999999999999545</v>
      </c>
      <c r="H6">
        <f>'data in order'!K136</f>
        <v>-0.63999999999998636</v>
      </c>
      <c r="I6">
        <f>AVERAGE(B6:H6)</f>
        <v>-0.96685714285714297</v>
      </c>
      <c r="J6">
        <f>VAR(B6:H6)</f>
        <v>2.8556476190478335E-2</v>
      </c>
      <c r="K6">
        <f t="shared" si="0"/>
        <v>0.17133885714287045</v>
      </c>
      <c r="U6" s="8" t="s">
        <v>30</v>
      </c>
      <c r="V6" s="38">
        <f>'data in order'!L17</f>
        <v>-5.16818181818182E-3</v>
      </c>
      <c r="W6" s="38">
        <f>'data in order'!L34</f>
        <v>-5.1227272727273161E-3</v>
      </c>
      <c r="X6" s="38">
        <f>'data in order'!L51</f>
        <v>-4.5136363636363412E-3</v>
      </c>
      <c r="Y6" s="38">
        <f>'data in order'!L68</f>
        <v>-4.5454545454545452E-3</v>
      </c>
      <c r="Z6" s="38">
        <f>'data in order'!L85</f>
        <v>-4.504545454545518E-3</v>
      </c>
      <c r="AA6" s="38">
        <f>'data in order'!L119</f>
        <v>-3.9999999999999793E-3</v>
      </c>
      <c r="AB6" s="38">
        <f>'data in order'!L136</f>
        <v>-2.9090909090908469E-3</v>
      </c>
      <c r="AC6" s="39">
        <f>AVERAGE(V6:AB6)</f>
        <v>-4.3948051948051953E-3</v>
      </c>
      <c r="AD6" s="39">
        <f>VAR(V6:AB6)</f>
        <v>5.900098386462482E-7</v>
      </c>
      <c r="AE6" s="39">
        <f t="shared" si="1"/>
        <v>3.5400590318774892E-6</v>
      </c>
      <c r="AF6" s="38"/>
    </row>
    <row r="7" spans="1:32" x14ac:dyDescent="0.25">
      <c r="A7" t="s">
        <v>87</v>
      </c>
      <c r="I7">
        <f>AVERAGE(I2:I6)</f>
        <v>-0.58008571428571443</v>
      </c>
      <c r="J7">
        <f>AVERAGE(J2:J6)</f>
        <v>1.623115238095325E-2</v>
      </c>
      <c r="U7" t="s">
        <v>87</v>
      </c>
      <c r="V7" s="38"/>
      <c r="W7" s="38"/>
      <c r="X7" s="38"/>
      <c r="Y7" s="38"/>
      <c r="Z7" s="38"/>
      <c r="AA7" s="38"/>
      <c r="AB7" s="38"/>
      <c r="AC7" s="39">
        <f>AVERAGE(AC2:AC6)</f>
        <v>-9.2498538961038983E-3</v>
      </c>
      <c r="AD7" s="39">
        <f>AVERAGE(AD2:AD6)</f>
        <v>8.6703825480864311E-6</v>
      </c>
      <c r="AE7" s="39"/>
      <c r="AF7" s="38"/>
    </row>
    <row r="8" spans="1:32" x14ac:dyDescent="0.25">
      <c r="A8" s="10" t="s">
        <v>88</v>
      </c>
      <c r="I8">
        <f>VAR(I2:I6)</f>
        <v>8.176929183673487E-2</v>
      </c>
      <c r="U8" s="10" t="s">
        <v>88</v>
      </c>
      <c r="V8" s="38"/>
      <c r="W8" s="38"/>
      <c r="X8" s="38"/>
      <c r="Y8" s="38"/>
      <c r="Z8" s="38"/>
      <c r="AA8" s="38"/>
      <c r="AB8" s="38"/>
      <c r="AC8" s="39">
        <f>VAR(AC2:AC6)</f>
        <v>3.4566483467121366E-5</v>
      </c>
      <c r="AD8" s="39"/>
      <c r="AE8" s="39"/>
      <c r="AF8" s="38"/>
    </row>
    <row r="9" spans="1:32" x14ac:dyDescent="0.25">
      <c r="A9" s="10" t="s">
        <v>89</v>
      </c>
      <c r="I9">
        <f>VAR(B2:H6)</f>
        <v>8.1661021848740453E-2</v>
      </c>
      <c r="U9" s="10" t="s">
        <v>89</v>
      </c>
      <c r="V9" s="38"/>
      <c r="W9" s="38"/>
      <c r="X9" s="38"/>
      <c r="Y9" s="38"/>
      <c r="Z9" s="38"/>
      <c r="AA9" s="38"/>
      <c r="AB9" s="38"/>
      <c r="AC9" s="39">
        <f>VAR(V2:AB6)</f>
        <v>3.6116853338882078E-5</v>
      </c>
      <c r="AD9" s="39"/>
      <c r="AE9" s="39"/>
      <c r="AF9" s="38"/>
    </row>
    <row r="10" spans="1:32" x14ac:dyDescent="0.25">
      <c r="A10" s="10" t="s">
        <v>90</v>
      </c>
      <c r="I10">
        <f>AVERAGE(B2:H6)</f>
        <v>-0.58008571428571443</v>
      </c>
      <c r="U10" s="10" t="s">
        <v>90</v>
      </c>
      <c r="V10" s="38"/>
      <c r="W10" s="38"/>
      <c r="X10" s="38"/>
      <c r="Y10" s="38"/>
      <c r="Z10" s="38"/>
      <c r="AA10" s="38"/>
      <c r="AB10" s="38"/>
      <c r="AC10" s="39">
        <f>AVERAGE(V2:AB6)</f>
        <v>-9.2498538961038983E-3</v>
      </c>
      <c r="AD10" s="39"/>
      <c r="AE10" s="39"/>
      <c r="AF10" s="38"/>
    </row>
    <row r="11" spans="1:32" x14ac:dyDescent="0.25"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x14ac:dyDescent="0.25"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82</v>
      </c>
      <c r="I12" t="s">
        <v>83</v>
      </c>
      <c r="J12" t="s">
        <v>84</v>
      </c>
      <c r="K12" t="s">
        <v>85</v>
      </c>
      <c r="L12" t="s">
        <v>86</v>
      </c>
      <c r="V12" s="38" t="s">
        <v>75</v>
      </c>
      <c r="W12" s="38" t="s">
        <v>76</v>
      </c>
      <c r="X12" s="38" t="s">
        <v>77</v>
      </c>
      <c r="Y12" s="38" t="s">
        <v>78</v>
      </c>
      <c r="Z12" s="38" t="s">
        <v>79</v>
      </c>
      <c r="AA12" s="38" t="s">
        <v>81</v>
      </c>
      <c r="AB12" s="38" t="s">
        <v>82</v>
      </c>
      <c r="AC12" s="38" t="s">
        <v>83</v>
      </c>
      <c r="AD12" s="38" t="s">
        <v>84</v>
      </c>
      <c r="AE12" s="38" t="s">
        <v>85</v>
      </c>
      <c r="AF12" s="38" t="s">
        <v>86</v>
      </c>
    </row>
    <row r="13" spans="1:32" x14ac:dyDescent="0.25">
      <c r="A13" s="8" t="s">
        <v>26</v>
      </c>
      <c r="B13">
        <f>'data in order'!Q13</f>
        <v>-0.20199999999999996</v>
      </c>
      <c r="C13">
        <f>'data in order'!Q30</f>
        <v>-0.22100000000000009</v>
      </c>
      <c r="D13">
        <f>'data in order'!Q47</f>
        <v>-0.23799999999999955</v>
      </c>
      <c r="E13">
        <f>'data in order'!Q64</f>
        <v>-0.2240000000000002</v>
      </c>
      <c r="F13">
        <f>'data in order'!Q81</f>
        <v>-0.11100000000000065</v>
      </c>
      <c r="G13">
        <f>'data in order'!Q115</f>
        <v>-6.6000000000000725E-2</v>
      </c>
      <c r="H13">
        <f>'data in order'!Q132</f>
        <v>-0.31600000000000072</v>
      </c>
      <c r="I13">
        <f>AVERAGE(B13:H13)</f>
        <v>-0.19685714285714312</v>
      </c>
      <c r="J13">
        <f>VAR(B13:H13)</f>
        <v>6.9548095238094925E-3</v>
      </c>
      <c r="K13">
        <f t="shared" ref="K13:K17" si="2">SUMSQ(B13-I13,C13-I13,D13-I13,E13-I13,F13-I13,G13-I13,H13-I13)</f>
        <v>4.1728857142856991E-2</v>
      </c>
      <c r="L13">
        <f>SUMSQ(I13-I21,I14-I21,I15-I21,I16-I21,I17-I21)</f>
        <v>0.20358655510203796</v>
      </c>
      <c r="U13" s="8" t="s">
        <v>26</v>
      </c>
      <c r="V13" s="38">
        <f>'data in order'!R13</f>
        <v>-2.0199999999999996E-2</v>
      </c>
      <c r="W13" s="38">
        <f>'data in order'!R30</f>
        <v>-2.2100000000000009E-2</v>
      </c>
      <c r="X13" s="38">
        <f>'data in order'!R47</f>
        <v>-2.3799999999999953E-2</v>
      </c>
      <c r="Y13" s="38">
        <f>'data in order'!R64</f>
        <v>-2.2400000000000021E-2</v>
      </c>
      <c r="Z13" s="38">
        <f>'data in order'!R81</f>
        <v>-1.1100000000000065E-2</v>
      </c>
      <c r="AA13" s="38">
        <f>'data in order'!R115</f>
        <v>-6.6000000000000728E-3</v>
      </c>
      <c r="AB13" s="38">
        <f>'data in order'!R132</f>
        <v>-3.1600000000000072E-2</v>
      </c>
      <c r="AC13" s="39">
        <f>AVERAGE(V13:AB13)</f>
        <v>-1.9685714285714313E-2</v>
      </c>
      <c r="AD13" s="39">
        <f>VAR(V13:AB13)</f>
        <v>6.9548095238094977E-5</v>
      </c>
      <c r="AE13" s="39">
        <f t="shared" ref="AE13:AE17" si="3">SUMSQ(V13-AC13,W13-AC13,X13-AC13,Y13-AC13,Z13-AC13,AA13-AC13,AB13-AC13)</f>
        <v>4.1728857142856986E-4</v>
      </c>
      <c r="AF13" s="39">
        <f>SUMSQ(AC13-AC21,AC14-AC21,AC15-AC21,AC16-AC21,AC17-AC21)</f>
        <v>1.775700998271218E-4</v>
      </c>
    </row>
    <row r="14" spans="1:32" x14ac:dyDescent="0.25">
      <c r="A14" s="8" t="s">
        <v>27</v>
      </c>
      <c r="B14">
        <f>'data in order'!Q14</f>
        <v>-0.38000000000000256</v>
      </c>
      <c r="C14">
        <f>'data in order'!Q31</f>
        <v>-0.13300000000000267</v>
      </c>
      <c r="D14">
        <f>'data in order'!Q48</f>
        <v>-0.35199999999999676</v>
      </c>
      <c r="E14">
        <f>'data in order'!Q65</f>
        <v>-0.39900000000000091</v>
      </c>
      <c r="F14">
        <f>'data in order'!Q82</f>
        <v>-0.6910000000000025</v>
      </c>
      <c r="G14">
        <f>'data in order'!Q116</f>
        <v>-0.2120000000000033</v>
      </c>
      <c r="H14">
        <f>'data in order'!Q133</f>
        <v>-0.22399999999999665</v>
      </c>
      <c r="I14">
        <f>AVERAGE(B14:H14)</f>
        <v>-0.34157142857142936</v>
      </c>
      <c r="J14">
        <f>VAR(B14:H14)</f>
        <v>3.3516285714285853E-2</v>
      </c>
      <c r="K14">
        <f t="shared" si="2"/>
        <v>0.2010977142857151</v>
      </c>
      <c r="U14" s="8" t="s">
        <v>27</v>
      </c>
      <c r="V14" s="38">
        <f>'data in order'!R14</f>
        <v>-9.5000000000000639E-3</v>
      </c>
      <c r="W14" s="38">
        <f>'data in order'!R31</f>
        <v>-3.3250000000000666E-3</v>
      </c>
      <c r="X14" s="38">
        <f>'data in order'!R48</f>
        <v>-8.799999999999919E-3</v>
      </c>
      <c r="Y14" s="38">
        <f>'data in order'!R65</f>
        <v>-9.975000000000022E-3</v>
      </c>
      <c r="Z14" s="38">
        <f>'data in order'!R82</f>
        <v>-1.7275000000000061E-2</v>
      </c>
      <c r="AA14" s="38">
        <f>'data in order'!R116</f>
        <v>-5.3000000000000824E-3</v>
      </c>
      <c r="AB14" s="38">
        <f>'data in order'!R133</f>
        <v>-5.5999999999999158E-3</v>
      </c>
      <c r="AC14" s="39">
        <f>AVERAGE(V14:AB14)</f>
        <v>-8.5392857142857336E-3</v>
      </c>
      <c r="AD14" s="39">
        <f>VAR(V14:AB14)</f>
        <v>2.0947678571428632E-5</v>
      </c>
      <c r="AE14" s="39">
        <f t="shared" si="3"/>
        <v>1.2568607142857189E-4</v>
      </c>
      <c r="AF14" s="39"/>
    </row>
    <row r="15" spans="1:32" x14ac:dyDescent="0.25">
      <c r="A15" s="8" t="s">
        <v>28</v>
      </c>
      <c r="B15">
        <f>'data in order'!Q15</f>
        <v>-0.54900000000000659</v>
      </c>
      <c r="C15">
        <f>'data in order'!Q32</f>
        <v>-0.60099999999999909</v>
      </c>
      <c r="D15">
        <f>'data in order'!Q49</f>
        <v>-0.63899999999999579</v>
      </c>
      <c r="E15">
        <f>'data in order'!Q66</f>
        <v>-0.57200000000000273</v>
      </c>
      <c r="F15">
        <f>'data in order'!Q83</f>
        <v>-0.43699999999999761</v>
      </c>
      <c r="G15">
        <f>'data in order'!Q117</f>
        <v>-0.38500000000000512</v>
      </c>
      <c r="H15">
        <f>'data in order'!Q134</f>
        <v>-0.31799999999999784</v>
      </c>
      <c r="I15">
        <f>AVERAGE(B15:H15)</f>
        <v>-0.50014285714285778</v>
      </c>
      <c r="J15">
        <f>VAR(B15:H15)</f>
        <v>1.4570809523809477E-2</v>
      </c>
      <c r="K15">
        <f t="shared" si="2"/>
        <v>8.7424857142856749E-2</v>
      </c>
      <c r="U15" s="8" t="s">
        <v>28</v>
      </c>
      <c r="V15" s="38">
        <f>'data in order'!R15</f>
        <v>-6.8625000000000821E-3</v>
      </c>
      <c r="W15" s="38">
        <f>'data in order'!R32</f>
        <v>-7.5124999999999888E-3</v>
      </c>
      <c r="X15" s="38">
        <f>'data in order'!R49</f>
        <v>-7.9874999999999478E-3</v>
      </c>
      <c r="Y15" s="38">
        <f>'data in order'!R66</f>
        <v>-7.1500000000000339E-3</v>
      </c>
      <c r="Z15" s="38">
        <f>'data in order'!R83</f>
        <v>-5.46249999999997E-3</v>
      </c>
      <c r="AA15" s="38">
        <f>'data in order'!R117</f>
        <v>-4.8125000000000641E-3</v>
      </c>
      <c r="AB15" s="38">
        <f>'data in order'!R134</f>
        <v>-3.9749999999999733E-3</v>
      </c>
      <c r="AC15" s="39">
        <f>AVERAGE(V15:AB15)</f>
        <v>-6.2517857142857236E-3</v>
      </c>
      <c r="AD15" s="39">
        <f>VAR(V15:AB15)</f>
        <v>2.2766889880952273E-6</v>
      </c>
      <c r="AE15" s="39">
        <f t="shared" si="3"/>
        <v>1.3660133928571365E-5</v>
      </c>
      <c r="AF15" s="39"/>
    </row>
    <row r="16" spans="1:32" x14ac:dyDescent="0.25">
      <c r="A16" s="8" t="s">
        <v>29</v>
      </c>
      <c r="B16">
        <f>'data in order'!Q16</f>
        <v>-0.88599999999999568</v>
      </c>
      <c r="C16">
        <f>'data in order'!Q33</f>
        <v>-0.72399999999998954</v>
      </c>
      <c r="D16">
        <f>'data in order'!Q50</f>
        <v>-0.56000000000000227</v>
      </c>
      <c r="E16">
        <f>'data in order'!Q67</f>
        <v>-0.59200000000001296</v>
      </c>
      <c r="F16">
        <f>'data in order'!Q84</f>
        <v>-0.38399999999998613</v>
      </c>
      <c r="G16">
        <f>'data in order'!Q118</f>
        <v>-0.49399999999999977</v>
      </c>
      <c r="H16">
        <f>'data in order'!Q135</f>
        <v>-0.5</v>
      </c>
      <c r="I16">
        <f>AVERAGE(B16:H16)</f>
        <v>-0.59142857142856953</v>
      </c>
      <c r="J16">
        <f>VAR(B16:H16)</f>
        <v>2.7702285714285752E-2</v>
      </c>
      <c r="K16">
        <f t="shared" si="2"/>
        <v>0.16621371428571463</v>
      </c>
      <c r="U16" s="8" t="s">
        <v>29</v>
      </c>
      <c r="V16" s="38">
        <f>'data in order'!R16</f>
        <v>-5.537499999999973E-3</v>
      </c>
      <c r="W16" s="38">
        <f>'data in order'!R33</f>
        <v>-4.5249999999999345E-3</v>
      </c>
      <c r="X16" s="38">
        <f>'data in order'!R50</f>
        <v>-3.5000000000000144E-3</v>
      </c>
      <c r="Y16" s="38">
        <f>'data in order'!R67</f>
        <v>-3.7000000000000808E-3</v>
      </c>
      <c r="Z16" s="38">
        <f>'data in order'!R84</f>
        <v>-2.3999999999999135E-3</v>
      </c>
      <c r="AA16" s="38">
        <f>'data in order'!R118</f>
        <v>-3.0874999999999987E-3</v>
      </c>
      <c r="AB16" s="38">
        <f>'data in order'!R135</f>
        <v>-3.1250000000000002E-3</v>
      </c>
      <c r="AC16" s="39">
        <f>AVERAGE(V16:AB16)</f>
        <v>-3.6964285714285593E-3</v>
      </c>
      <c r="AD16" s="39">
        <f>VAR(V16:AB16)</f>
        <v>1.0821205357142877E-6</v>
      </c>
      <c r="AE16" s="39">
        <f t="shared" si="3"/>
        <v>6.4927232142857265E-6</v>
      </c>
      <c r="AF16" s="39"/>
    </row>
    <row r="17" spans="1:32" x14ac:dyDescent="0.25">
      <c r="A17" s="8" t="s">
        <v>30</v>
      </c>
      <c r="B17">
        <f>'data in order'!Q17</f>
        <v>-0.89599999999998658</v>
      </c>
      <c r="C17">
        <f>'data in order'!Q34</f>
        <v>-0.79900000000000659</v>
      </c>
      <c r="D17">
        <f>'data in order'!Q51</f>
        <v>-0.96299999999999386</v>
      </c>
      <c r="E17">
        <f>'data in order'!Q68</f>
        <v>-0.81299999999998818</v>
      </c>
      <c r="F17">
        <f>'data in order'!Q85</f>
        <v>-0.68999999999999773</v>
      </c>
      <c r="G17">
        <f>'data in order'!Q119</f>
        <v>-0.75800000000000978</v>
      </c>
      <c r="H17">
        <f>'data in order'!Q136</f>
        <v>-0.55799999999999272</v>
      </c>
      <c r="I17">
        <f>AVERAGE(B17:H17)</f>
        <v>-0.78242857142856792</v>
      </c>
      <c r="J17">
        <f>VAR(B17:H17)</f>
        <v>1.7703619047618819E-2</v>
      </c>
      <c r="K17">
        <f t="shared" si="2"/>
        <v>0.10622171428571173</v>
      </c>
      <c r="U17" s="8" t="s">
        <v>30</v>
      </c>
      <c r="V17" s="38">
        <f>'data in order'!R17</f>
        <v>-4.0727272727272114E-3</v>
      </c>
      <c r="W17" s="38">
        <f>'data in order'!R34</f>
        <v>-3.6318181818182117E-3</v>
      </c>
      <c r="X17" s="38">
        <f>'data in order'!R51</f>
        <v>-4.3772727272726993E-3</v>
      </c>
      <c r="Y17" s="38">
        <f>'data in order'!R68</f>
        <v>-3.6954545454544918E-3</v>
      </c>
      <c r="Z17" s="38">
        <f>'data in order'!R85</f>
        <v>-3.1363636363636259E-3</v>
      </c>
      <c r="AA17" s="38">
        <f>'data in order'!R119</f>
        <v>-3.4454545454545901E-3</v>
      </c>
      <c r="AB17" s="38">
        <f>'data in order'!R136</f>
        <v>-2.5363636363636031E-3</v>
      </c>
      <c r="AC17" s="39">
        <f>AVERAGE(V17:AB17)</f>
        <v>-3.5564935064934904E-3</v>
      </c>
      <c r="AD17" s="39">
        <f>VAR(V17:AB17)</f>
        <v>3.6577725304997147E-7</v>
      </c>
      <c r="AE17" s="39">
        <f t="shared" si="3"/>
        <v>2.1946635182998288E-6</v>
      </c>
      <c r="AF17" s="39"/>
    </row>
    <row r="18" spans="1:32" x14ac:dyDescent="0.25">
      <c r="A18" t="s">
        <v>91</v>
      </c>
      <c r="I18">
        <f>AVERAGE(I13:I17)</f>
        <v>-0.48248571428571357</v>
      </c>
      <c r="J18">
        <f>AVERAGE(J13:J17)</f>
        <v>2.0089561904761879E-2</v>
      </c>
      <c r="U18" t="s">
        <v>91</v>
      </c>
      <c r="V18" s="38"/>
      <c r="W18" s="38"/>
      <c r="X18" s="38"/>
      <c r="Y18" s="38"/>
      <c r="Z18" s="38"/>
      <c r="AA18" s="38"/>
      <c r="AB18" s="38"/>
      <c r="AC18" s="39">
        <f>AVERAGE(AC13:AC17)</f>
        <v>-8.3459415584415629E-3</v>
      </c>
      <c r="AD18" s="39">
        <f>AVERAGE(AD13:AD17)</f>
        <v>1.8844072117276619E-5</v>
      </c>
      <c r="AE18" s="39"/>
      <c r="AF18" s="39"/>
    </row>
    <row r="19" spans="1:32" x14ac:dyDescent="0.25">
      <c r="A19" s="10" t="s">
        <v>88</v>
      </c>
      <c r="I19">
        <f>VAR(I13:I17)</f>
        <v>5.0896638775509428E-2</v>
      </c>
      <c r="U19" s="10" t="s">
        <v>88</v>
      </c>
      <c r="V19" s="38"/>
      <c r="W19" s="38"/>
      <c r="X19" s="38"/>
      <c r="Y19" s="38"/>
      <c r="Z19" s="38"/>
      <c r="AA19" s="38"/>
      <c r="AB19" s="38"/>
      <c r="AC19" s="39">
        <f>VAR(AC13:AC17)</f>
        <v>4.439252495678047E-5</v>
      </c>
      <c r="AD19" s="39"/>
      <c r="AE19" s="39"/>
      <c r="AF19" s="39"/>
    </row>
    <row r="20" spans="1:32" x14ac:dyDescent="0.25">
      <c r="A20" s="10" t="s">
        <v>92</v>
      </c>
      <c r="I20">
        <f>VAR(B13:H17)</f>
        <v>5.9640963025209506E-2</v>
      </c>
      <c r="U20" s="10" t="s">
        <v>92</v>
      </c>
      <c r="V20" s="38"/>
      <c r="W20" s="38"/>
      <c r="X20" s="38"/>
      <c r="Y20" s="38"/>
      <c r="Z20" s="38"/>
      <c r="AA20" s="38"/>
      <c r="AB20" s="38"/>
      <c r="AC20" s="39">
        <f>VAR(V13:AB17)</f>
        <v>5.3185672420827921E-5</v>
      </c>
      <c r="AD20" s="39"/>
      <c r="AE20" s="39"/>
      <c r="AF20" s="39"/>
    </row>
    <row r="21" spans="1:32" x14ac:dyDescent="0.25">
      <c r="A21" s="10" t="s">
        <v>93</v>
      </c>
      <c r="I21">
        <f>AVERAGE(B13:H17)</f>
        <v>-0.48248571428571346</v>
      </c>
      <c r="U21" s="10" t="s">
        <v>93</v>
      </c>
      <c r="V21" s="38"/>
      <c r="W21" s="38"/>
      <c r="X21" s="38"/>
      <c r="Y21" s="38"/>
      <c r="Z21" s="38"/>
      <c r="AA21" s="38"/>
      <c r="AB21" s="38"/>
      <c r="AC21" s="39">
        <f>AVERAGE(V13:AB17)</f>
        <v>-8.3459415584415646E-3</v>
      </c>
      <c r="AD21" s="39"/>
      <c r="AE21" s="39"/>
      <c r="AF21" s="39"/>
    </row>
    <row r="22" spans="1:32" x14ac:dyDescent="0.25"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x14ac:dyDescent="0.25">
      <c r="B23" t="s">
        <v>75</v>
      </c>
      <c r="C23" t="s">
        <v>76</v>
      </c>
      <c r="D23" t="s">
        <v>77</v>
      </c>
      <c r="E23" t="s">
        <v>78</v>
      </c>
      <c r="F23" t="s">
        <v>79</v>
      </c>
      <c r="G23" t="s">
        <v>81</v>
      </c>
      <c r="H23" t="s">
        <v>82</v>
      </c>
      <c r="I23" t="s">
        <v>83</v>
      </c>
      <c r="J23" t="s">
        <v>84</v>
      </c>
      <c r="K23" t="s">
        <v>85</v>
      </c>
      <c r="L23" t="s">
        <v>86</v>
      </c>
      <c r="V23" s="38" t="s">
        <v>75</v>
      </c>
      <c r="W23" s="38" t="s">
        <v>76</v>
      </c>
      <c r="X23" s="38" t="s">
        <v>77</v>
      </c>
      <c r="Y23" s="38" t="s">
        <v>78</v>
      </c>
      <c r="Z23" s="38" t="s">
        <v>79</v>
      </c>
      <c r="AA23" s="38" t="s">
        <v>81</v>
      </c>
      <c r="AB23" s="38" t="s">
        <v>82</v>
      </c>
      <c r="AC23" s="38" t="s">
        <v>83</v>
      </c>
      <c r="AD23" s="38" t="s">
        <v>84</v>
      </c>
      <c r="AE23" s="38" t="s">
        <v>85</v>
      </c>
      <c r="AF23" s="38" t="s">
        <v>86</v>
      </c>
    </row>
    <row r="24" spans="1:32" x14ac:dyDescent="0.25">
      <c r="A24" s="8" t="s">
        <v>26</v>
      </c>
      <c r="B24">
        <f>'data in order'!W13</f>
        <v>-0.14899999999999913</v>
      </c>
      <c r="C24">
        <f>'data in order'!W30</f>
        <v>-0.18299999999999983</v>
      </c>
      <c r="D24">
        <f>'data in order'!W47</f>
        <v>-0.24099999999999966</v>
      </c>
      <c r="E24">
        <f>'data in order'!W64</f>
        <v>-0.10100000000000087</v>
      </c>
      <c r="F24">
        <f>'data in order'!W81</f>
        <v>-0.21899999999999942</v>
      </c>
      <c r="G24">
        <f>'data in order'!W115</f>
        <v>-0.20599999999999952</v>
      </c>
      <c r="H24">
        <f>'data in order'!W132</f>
        <v>-0.16799999999999926</v>
      </c>
      <c r="I24">
        <f>AVERAGE(B24:H24)</f>
        <v>-0.18099999999999966</v>
      </c>
      <c r="J24">
        <f>VAR(B24:H24)</f>
        <v>2.2109999999999721E-3</v>
      </c>
      <c r="K24">
        <f t="shared" ref="K24:K28" si="4">SUMSQ(B24-I24,C24-I24,D24-I24,E24-I24,F24-I24,G24-I24,H24-I24)</f>
        <v>1.3265999999999828E-2</v>
      </c>
      <c r="L24">
        <f>SUMSQ(I24-I32,I25-I32,I26-I32,I27-I32,I28-I32)</f>
        <v>0.22588326530612229</v>
      </c>
      <c r="U24" s="8" t="s">
        <v>26</v>
      </c>
      <c r="V24" s="38">
        <f>'data in order'!X13</f>
        <v>-1.4899999999999913E-2</v>
      </c>
      <c r="W24" s="38">
        <f>'data in order'!X30</f>
        <v>-1.8299999999999983E-2</v>
      </c>
      <c r="X24" s="38">
        <f>'data in order'!X47</f>
        <v>-2.4099999999999965E-2</v>
      </c>
      <c r="Y24" s="38">
        <f>'data in order'!X64</f>
        <v>-1.0100000000000086E-2</v>
      </c>
      <c r="Z24" s="38">
        <f>'data in order'!X81</f>
        <v>-2.189999999999994E-2</v>
      </c>
      <c r="AA24" s="38">
        <f>'data in order'!X115</f>
        <v>-2.0599999999999952E-2</v>
      </c>
      <c r="AB24" s="38">
        <f>'data in order'!X132</f>
        <v>-1.6799999999999926E-2</v>
      </c>
      <c r="AC24" s="39">
        <f>AVERAGE(V24:AB24)</f>
        <v>-1.8099999999999967E-2</v>
      </c>
      <c r="AD24" s="39">
        <f>VAR(V24:AB24)</f>
        <v>2.210999999999981E-5</v>
      </c>
      <c r="AE24" s="39">
        <f t="shared" ref="AE24:AE28" si="5">SUMSQ(V24-AC24,W24-AC24,X24-AC24,Y24-AC24,Z24-AC24,AA24-AC24,AB24-AC24)</f>
        <v>1.3265999999999823E-4</v>
      </c>
      <c r="AF24" s="39">
        <f>SUMSQ(AC24-AC32,AC25-AC32,AC26-AC32,AC27-AC32,AC28-AC32)</f>
        <v>1.4103618582391581E-4</v>
      </c>
    </row>
    <row r="25" spans="1:32" x14ac:dyDescent="0.25">
      <c r="A25" s="8" t="s">
        <v>27</v>
      </c>
      <c r="B25">
        <f>'data in order'!W14</f>
        <v>-0.47399999999999665</v>
      </c>
      <c r="C25">
        <f>'data in order'!W31</f>
        <v>-0.32600000000000051</v>
      </c>
      <c r="D25">
        <f>'data in order'!W48</f>
        <v>-0.44899999999999807</v>
      </c>
      <c r="E25">
        <f>'data in order'!W65</f>
        <v>-0.28999999999999915</v>
      </c>
      <c r="F25">
        <f>'data in order'!W82</f>
        <v>-0.31700000000000017</v>
      </c>
      <c r="G25">
        <f>'data in order'!W116</f>
        <v>-0.20100000000000051</v>
      </c>
      <c r="H25">
        <f>'data in order'!W133</f>
        <v>-0.23899999999999721</v>
      </c>
      <c r="I25">
        <f>AVERAGE(B25:H25)</f>
        <v>-0.3279999999999989</v>
      </c>
      <c r="J25">
        <f>VAR(B25:H25)</f>
        <v>1.0262666666666512E-2</v>
      </c>
      <c r="K25">
        <f t="shared" si="4"/>
        <v>6.1575999999998979E-2</v>
      </c>
      <c r="U25" s="8" t="s">
        <v>27</v>
      </c>
      <c r="V25" s="38">
        <f>'data in order'!X14</f>
        <v>-1.1849999999999916E-2</v>
      </c>
      <c r="W25" s="38">
        <f>'data in order'!X31</f>
        <v>-8.1500000000000131E-3</v>
      </c>
      <c r="X25" s="38">
        <f>'data in order'!X48</f>
        <v>-1.1224999999999952E-2</v>
      </c>
      <c r="Y25" s="38">
        <f>'data in order'!X65</f>
        <v>-7.2499999999999787E-3</v>
      </c>
      <c r="Z25" s="38">
        <f>'data in order'!X82</f>
        <v>-7.925000000000005E-3</v>
      </c>
      <c r="AA25" s="38">
        <f>'data in order'!X116</f>
        <v>-5.025000000000013E-3</v>
      </c>
      <c r="AB25" s="38">
        <f>'data in order'!X133</f>
        <v>-5.97499999999993E-3</v>
      </c>
      <c r="AC25" s="39">
        <f>AVERAGE(V25:AB25)</f>
        <v>-8.1999999999999729E-3</v>
      </c>
      <c r="AD25" s="39">
        <f>VAR(V25:AB25)</f>
        <v>6.4141666666665594E-6</v>
      </c>
      <c r="AE25" s="39">
        <f t="shared" si="5"/>
        <v>3.8484999999999358E-5</v>
      </c>
      <c r="AF25" s="39"/>
    </row>
    <row r="26" spans="1:32" x14ac:dyDescent="0.25">
      <c r="A26" s="8" t="s">
        <v>28</v>
      </c>
      <c r="B26">
        <f>'data in order'!W15</f>
        <v>-0.70099999999999341</v>
      </c>
      <c r="C26">
        <f>'data in order'!W32</f>
        <v>-0.6629999999999967</v>
      </c>
      <c r="D26">
        <f>'data in order'!W49</f>
        <v>-0.63400000000000034</v>
      </c>
      <c r="E26">
        <f>'data in order'!W66</f>
        <v>-0.33799999999999386</v>
      </c>
      <c r="F26">
        <f>'data in order'!W83</f>
        <v>-0.66899999999999693</v>
      </c>
      <c r="G26">
        <f>'data in order'!W117</f>
        <v>-0.44799999999999329</v>
      </c>
      <c r="H26">
        <f>'data in order'!W134</f>
        <v>-0.48099999999999454</v>
      </c>
      <c r="I26">
        <f>AVERAGE(B26:H26)</f>
        <v>-0.56199999999999561</v>
      </c>
      <c r="J26">
        <f>VAR(B26:H26)</f>
        <v>1.9314666666667035E-2</v>
      </c>
      <c r="K26">
        <f t="shared" si="4"/>
        <v>0.11588800000000206</v>
      </c>
      <c r="U26" s="8" t="s">
        <v>28</v>
      </c>
      <c r="V26" s="38">
        <f>'data in order'!X15</f>
        <v>-8.7624999999999179E-3</v>
      </c>
      <c r="W26" s="38">
        <f>'data in order'!X32</f>
        <v>-8.2874999999999581E-3</v>
      </c>
      <c r="X26" s="38">
        <f>'data in order'!X49</f>
        <v>-7.925000000000005E-3</v>
      </c>
      <c r="Y26" s="38">
        <f>'data in order'!X66</f>
        <v>-4.2249999999999233E-3</v>
      </c>
      <c r="Z26" s="38">
        <f>'data in order'!X83</f>
        <v>-8.362499999999962E-3</v>
      </c>
      <c r="AA26" s="38">
        <f>'data in order'!X117</f>
        <v>-5.5999999999999158E-3</v>
      </c>
      <c r="AB26" s="38">
        <f>'data in order'!X134</f>
        <v>-6.012499999999932E-3</v>
      </c>
      <c r="AC26" s="39">
        <f>AVERAGE(V26:AB26)</f>
        <v>-7.0249999999999462E-3</v>
      </c>
      <c r="AD26" s="39">
        <f>VAR(V26:AB26)</f>
        <v>3.01791666666672E-6</v>
      </c>
      <c r="AE26" s="39">
        <f t="shared" si="5"/>
        <v>1.8107500000000321E-5</v>
      </c>
      <c r="AF26" s="39"/>
    </row>
    <row r="27" spans="1:32" x14ac:dyDescent="0.25">
      <c r="A27" s="8" t="s">
        <v>29</v>
      </c>
      <c r="B27">
        <f>'data in order'!W16</f>
        <v>-0.66499999999999204</v>
      </c>
      <c r="C27">
        <f>'data in order'!W33</f>
        <v>-0.69700000000000273</v>
      </c>
      <c r="D27">
        <f>'data in order'!W50</f>
        <v>-0.77500000000000568</v>
      </c>
      <c r="E27">
        <f>'data in order'!W67</f>
        <v>-0.50399999999999068</v>
      </c>
      <c r="F27">
        <f>'data in order'!W84</f>
        <v>-0.51699999999999591</v>
      </c>
      <c r="G27">
        <f>'data in order'!W118</f>
        <v>-0.47800000000000864</v>
      </c>
      <c r="H27">
        <f>'data in order'!W135</f>
        <v>-0.49399999999999977</v>
      </c>
      <c r="I27">
        <f>AVERAGE(B27:H27)</f>
        <v>-0.5899999999999993</v>
      </c>
      <c r="J27">
        <f>VAR(B27:H27)</f>
        <v>1.4297333333333681E-2</v>
      </c>
      <c r="K27">
        <f t="shared" si="4"/>
        <v>8.5784000000001803E-2</v>
      </c>
      <c r="U27" s="8" t="s">
        <v>29</v>
      </c>
      <c r="V27" s="38">
        <f>'data in order'!X16</f>
        <v>-4.1562499999999499E-3</v>
      </c>
      <c r="W27" s="38">
        <f>'data in order'!X33</f>
        <v>-4.3562500000000172E-3</v>
      </c>
      <c r="X27" s="38">
        <f>'data in order'!X50</f>
        <v>-4.8437500000000355E-3</v>
      </c>
      <c r="Y27" s="38">
        <f>'data in order'!X67</f>
        <v>-3.1499999999999419E-3</v>
      </c>
      <c r="Z27" s="38">
        <f>'data in order'!X84</f>
        <v>-3.2312499999999746E-3</v>
      </c>
      <c r="AA27" s="38">
        <f>'data in order'!X118</f>
        <v>-2.9875000000000539E-3</v>
      </c>
      <c r="AB27" s="38">
        <f>'data in order'!X135</f>
        <v>-3.0874999999999987E-3</v>
      </c>
      <c r="AC27" s="39">
        <f>AVERAGE(V27:AB27)</f>
        <v>-3.6874999999999959E-3</v>
      </c>
      <c r="AD27" s="39">
        <f>VAR(V27:AB27)</f>
        <v>5.5848958333334499E-7</v>
      </c>
      <c r="AE27" s="39">
        <f t="shared" si="5"/>
        <v>3.3509375000000699E-6</v>
      </c>
      <c r="AF27" s="39"/>
    </row>
    <row r="28" spans="1:32" x14ac:dyDescent="0.25">
      <c r="A28" s="8" t="s">
        <v>30</v>
      </c>
      <c r="B28">
        <f>'data in order'!W17</f>
        <v>-1.117999999999995</v>
      </c>
      <c r="C28">
        <f>'data in order'!W34</f>
        <v>-0.91100000000000136</v>
      </c>
      <c r="D28">
        <f>'data in order'!W51</f>
        <v>-0.88900000000001</v>
      </c>
      <c r="E28">
        <f>'data in order'!W68</f>
        <v>-0.61199999999999477</v>
      </c>
      <c r="F28">
        <f>'data in order'!W85</f>
        <v>-0.68700000000001182</v>
      </c>
      <c r="G28">
        <f>'data in order'!W119</f>
        <v>-0.65399999999999636</v>
      </c>
      <c r="H28">
        <f>'data in order'!W136</f>
        <v>-0.64699999999999136</v>
      </c>
      <c r="I28">
        <f>AVERAGE(B28:H28)</f>
        <v>-0.78828571428571437</v>
      </c>
      <c r="J28">
        <f>VAR(B28:H28)</f>
        <v>3.5540571428571553E-2</v>
      </c>
      <c r="K28">
        <f t="shared" si="4"/>
        <v>0.2132434285714305</v>
      </c>
      <c r="U28" s="8" t="s">
        <v>30</v>
      </c>
      <c r="V28" s="38">
        <f>'data in order'!X17</f>
        <v>-5.0818181818181587E-3</v>
      </c>
      <c r="W28" s="38">
        <f>'data in order'!X34</f>
        <v>-4.140909090909097E-3</v>
      </c>
      <c r="X28" s="38">
        <f>'data in order'!X51</f>
        <v>-4.0409090909091366E-3</v>
      </c>
      <c r="Y28" s="38">
        <f>'data in order'!X68</f>
        <v>-2.7818181818181579E-3</v>
      </c>
      <c r="Z28" s="38">
        <f>'data in order'!X85</f>
        <v>-3.1227272727273265E-3</v>
      </c>
      <c r="AA28" s="38">
        <f>'data in order'!X119</f>
        <v>-2.9727272727272562E-3</v>
      </c>
      <c r="AB28" s="38">
        <f>'data in order'!X136</f>
        <v>-2.9409090909090518E-3</v>
      </c>
      <c r="AC28" s="39">
        <f>AVERAGE(V28:AB28)</f>
        <v>-3.5831168831168833E-3</v>
      </c>
      <c r="AD28" s="39">
        <f>VAR(V28:AB28)</f>
        <v>7.3430932703660607E-7</v>
      </c>
      <c r="AE28" s="39">
        <f t="shared" si="5"/>
        <v>4.4058559622196362E-6</v>
      </c>
      <c r="AF28" s="39"/>
    </row>
    <row r="29" spans="1:32" x14ac:dyDescent="0.25">
      <c r="A29" t="s">
        <v>94</v>
      </c>
      <c r="I29">
        <f>AVERAGE(I24:I28)</f>
        <v>-0.48985714285714155</v>
      </c>
      <c r="J29">
        <f>AVERAGE(J24:J28)</f>
        <v>1.6325247619047752E-2</v>
      </c>
      <c r="U29" t="s">
        <v>94</v>
      </c>
      <c r="V29" s="38"/>
      <c r="W29" s="38"/>
      <c r="X29" s="38"/>
      <c r="Y29" s="38"/>
      <c r="Z29" s="38"/>
      <c r="AA29" s="38"/>
      <c r="AB29" s="38"/>
      <c r="AC29" s="39">
        <f>AVERAGE(AC24:AC28)</f>
        <v>-8.119123376623353E-3</v>
      </c>
      <c r="AD29" s="39">
        <f>AVERAGE(AD24:AD28)</f>
        <v>6.5669764487406076E-6</v>
      </c>
      <c r="AE29" s="39"/>
      <c r="AF29" s="39"/>
    </row>
    <row r="30" spans="1:32" x14ac:dyDescent="0.25">
      <c r="A30" s="10" t="s">
        <v>88</v>
      </c>
      <c r="I30">
        <f>VAR(I24:I28)</f>
        <v>5.6470816326530615E-2</v>
      </c>
      <c r="U30" s="10" t="s">
        <v>88</v>
      </c>
      <c r="V30" s="38"/>
      <c r="W30" s="38"/>
      <c r="X30" s="38"/>
      <c r="Y30" s="38"/>
      <c r="Z30" s="38"/>
      <c r="AA30" s="38"/>
      <c r="AB30" s="38"/>
      <c r="AC30" s="39">
        <f>VAR(AC24:AC28)</f>
        <v>3.5259046455978938E-5</v>
      </c>
      <c r="AD30" s="39"/>
      <c r="AE30" s="39"/>
      <c r="AF30" s="39"/>
    </row>
    <row r="31" spans="1:32" x14ac:dyDescent="0.25">
      <c r="A31" s="10" t="s">
        <v>95</v>
      </c>
      <c r="I31">
        <f>VAR(B24:H28)</f>
        <v>6.0910008403361415E-2</v>
      </c>
      <c r="U31" s="10" t="s">
        <v>95</v>
      </c>
      <c r="V31" s="38"/>
      <c r="W31" s="38"/>
      <c r="X31" s="38"/>
      <c r="Y31" s="38"/>
      <c r="Z31" s="38"/>
      <c r="AA31" s="38"/>
      <c r="AB31" s="38"/>
      <c r="AC31" s="39">
        <f>VAR(V24:AB28)</f>
        <v>3.4831252771459694E-5</v>
      </c>
      <c r="AD31" s="39"/>
      <c r="AE31" s="39"/>
      <c r="AF31" s="39"/>
    </row>
    <row r="32" spans="1:32" x14ac:dyDescent="0.25">
      <c r="A32" s="10" t="s">
        <v>96</v>
      </c>
      <c r="I32">
        <f>AVERAGE(B24:H28)</f>
        <v>-0.48985714285714155</v>
      </c>
      <c r="U32" s="10" t="s">
        <v>96</v>
      </c>
      <c r="V32" s="38"/>
      <c r="W32" s="38"/>
      <c r="X32" s="38"/>
      <c r="Y32" s="38"/>
      <c r="Z32" s="38"/>
      <c r="AA32" s="38"/>
      <c r="AB32" s="38"/>
      <c r="AC32" s="39">
        <f>AVERAGE(V24:AB28)</f>
        <v>-8.1191233766233512E-3</v>
      </c>
      <c r="AD32" s="39"/>
      <c r="AE32" s="39"/>
      <c r="AF32" s="39"/>
    </row>
    <row r="33" spans="1:32" x14ac:dyDescent="0.25"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x14ac:dyDescent="0.25">
      <c r="B34" t="s">
        <v>75</v>
      </c>
      <c r="C34" t="s">
        <v>76</v>
      </c>
      <c r="D34" t="s">
        <v>77</v>
      </c>
      <c r="E34" t="s">
        <v>78</v>
      </c>
      <c r="F34" t="s">
        <v>79</v>
      </c>
      <c r="G34" t="s">
        <v>81</v>
      </c>
      <c r="H34" t="s">
        <v>82</v>
      </c>
      <c r="I34" t="s">
        <v>83</v>
      </c>
      <c r="J34" t="s">
        <v>84</v>
      </c>
      <c r="K34" t="s">
        <v>85</v>
      </c>
      <c r="L34" t="s">
        <v>86</v>
      </c>
      <c r="V34" s="38" t="s">
        <v>75</v>
      </c>
      <c r="W34" s="38" t="s">
        <v>76</v>
      </c>
      <c r="X34" s="38" t="s">
        <v>77</v>
      </c>
      <c r="Y34" s="38" t="s">
        <v>78</v>
      </c>
      <c r="Z34" s="38" t="s">
        <v>79</v>
      </c>
      <c r="AA34" s="38" t="s">
        <v>81</v>
      </c>
      <c r="AB34" s="38" t="s">
        <v>82</v>
      </c>
      <c r="AC34" s="38" t="s">
        <v>83</v>
      </c>
      <c r="AD34" s="38" t="s">
        <v>84</v>
      </c>
      <c r="AE34" s="38" t="s">
        <v>85</v>
      </c>
      <c r="AF34" s="38" t="s">
        <v>86</v>
      </c>
    </row>
    <row r="35" spans="1:32" x14ac:dyDescent="0.25">
      <c r="A35" s="8" t="s">
        <v>26</v>
      </c>
      <c r="B35">
        <f>'data in order'!AC13</f>
        <v>-0.35599999999999987</v>
      </c>
      <c r="C35">
        <f>'data in order'!AC30</f>
        <v>-0.22100000000000009</v>
      </c>
      <c r="D35">
        <f>'data in order'!AC47</f>
        <v>-0.1720000000000006</v>
      </c>
      <c r="E35">
        <f>'data in order'!AC64</f>
        <v>-0.1379999999999999</v>
      </c>
      <c r="F35">
        <f>'data in order'!AC81</f>
        <v>-0.13000000000000078</v>
      </c>
      <c r="G35">
        <f>'data in order'!AC115</f>
        <v>-0.16300000000000026</v>
      </c>
      <c r="H35">
        <f>'data in order'!AC132</f>
        <v>-0.23300000000000054</v>
      </c>
      <c r="I35">
        <f>AVERAGE(B35:H35)</f>
        <v>-0.20185714285714315</v>
      </c>
      <c r="J35">
        <f>VAR(B35:H35)</f>
        <v>6.1231428571428175E-3</v>
      </c>
      <c r="K35">
        <f t="shared" ref="K35:K39" si="6">SUMSQ(B35-I35,C35-I35,D35-I35,E35-I35,F35-I35,G35-I35,H35-I35)</f>
        <v>3.673885714285699E-2</v>
      </c>
      <c r="L35">
        <f>SUMSQ(I35-I43,I36-I43,I37-I43,I38-I43,I39-I43)</f>
        <v>0.31840061224490152</v>
      </c>
      <c r="U35" s="8" t="s">
        <v>26</v>
      </c>
      <c r="V35" s="38">
        <f>'data in order'!AD13</f>
        <v>-3.5599999999999986E-2</v>
      </c>
      <c r="W35" s="38">
        <f>'data in order'!AD30</f>
        <v>-2.2100000000000009E-2</v>
      </c>
      <c r="X35" s="38">
        <f>'data in order'!AD47</f>
        <v>-1.7200000000000059E-2</v>
      </c>
      <c r="Y35" s="38">
        <f>'data in order'!AD64</f>
        <v>-1.3799999999999989E-2</v>
      </c>
      <c r="Z35" s="38">
        <f>'data in order'!AD81</f>
        <v>-1.3000000000000077E-2</v>
      </c>
      <c r="AA35" s="38">
        <f>'data in order'!AD115</f>
        <v>-1.6300000000000026E-2</v>
      </c>
      <c r="AB35" s="38">
        <f>'data in order'!AD132</f>
        <v>-2.3300000000000053E-2</v>
      </c>
      <c r="AC35" s="39">
        <f>AVERAGE(V35:AB35)</f>
        <v>-2.0185714285714314E-2</v>
      </c>
      <c r="AD35" s="39">
        <f>VAR(V35:AB35)</f>
        <v>6.1231428571428262E-5</v>
      </c>
      <c r="AE35" s="39">
        <f t="shared" ref="AE35:AE39" si="7">SUMSQ(V35-AC35,W35-AC35,X35-AC35,Y35-AC35,Z35-AC35,AA35-AC35,AB35-AC35)</f>
        <v>3.6738857142856979E-4</v>
      </c>
      <c r="AF35" s="39">
        <f>SUMSQ(AC35-AC43,AC36-AC43,AC37-AC43,AC38-AC43,AC39-AC43)</f>
        <v>1.7769914037991287E-4</v>
      </c>
    </row>
    <row r="36" spans="1:32" x14ac:dyDescent="0.25">
      <c r="A36" s="8" t="s">
        <v>27</v>
      </c>
      <c r="B36">
        <f>'data in order'!AC14</f>
        <v>-0.45799999999999841</v>
      </c>
      <c r="C36">
        <f>'data in order'!AC31</f>
        <v>-0.45799999999999841</v>
      </c>
      <c r="D36">
        <f>'data in order'!AC48</f>
        <v>-0.50099999999999767</v>
      </c>
      <c r="E36">
        <f>'data in order'!AC65</f>
        <v>-0.17199999999999704</v>
      </c>
      <c r="F36">
        <f>'data in order'!AC82</f>
        <v>-0.31900000000000261</v>
      </c>
      <c r="G36">
        <f>'data in order'!AC116</f>
        <v>-0.33200000000000074</v>
      </c>
      <c r="H36">
        <f>'data in order'!AC133</f>
        <v>-0.21399999999999864</v>
      </c>
      <c r="I36">
        <f>AVERAGE(B36:H36)</f>
        <v>-0.35057142857142765</v>
      </c>
      <c r="J36">
        <f>VAR(B36:H36)</f>
        <v>1.6265285714285666E-2</v>
      </c>
      <c r="K36">
        <f t="shared" si="6"/>
        <v>9.7591714285714143E-2</v>
      </c>
      <c r="U36" s="8" t="s">
        <v>27</v>
      </c>
      <c r="V36" s="38">
        <f>'data in order'!AD14</f>
        <v>-1.144999999999996E-2</v>
      </c>
      <c r="W36" s="38">
        <f>'data in order'!AD31</f>
        <v>-1.144999999999996E-2</v>
      </c>
      <c r="X36" s="38">
        <f>'data in order'!AD48</f>
        <v>-1.2524999999999942E-2</v>
      </c>
      <c r="Y36" s="38">
        <f>'data in order'!AD65</f>
        <v>-4.2999999999999263E-3</v>
      </c>
      <c r="Z36" s="38">
        <f>'data in order'!AD82</f>
        <v>-7.9750000000000654E-3</v>
      </c>
      <c r="AA36" s="38">
        <f>'data in order'!AD116</f>
        <v>-8.3000000000000192E-3</v>
      </c>
      <c r="AB36" s="38">
        <f>'data in order'!AD133</f>
        <v>-5.3499999999999659E-3</v>
      </c>
      <c r="AC36" s="39">
        <f>AVERAGE(V36:AB36)</f>
        <v>-8.7642857142856915E-3</v>
      </c>
      <c r="AD36" s="39">
        <f>VAR(V36:AB36)</f>
        <v>1.016580357142855E-5</v>
      </c>
      <c r="AE36" s="39">
        <f t="shared" si="7"/>
        <v>6.0994821428571334E-5</v>
      </c>
      <c r="AF36" s="39"/>
    </row>
    <row r="37" spans="1:32" x14ac:dyDescent="0.25">
      <c r="A37" s="8" t="s">
        <v>28</v>
      </c>
      <c r="B37">
        <f>'data in order'!AC15</f>
        <v>-0.56900000000000261</v>
      </c>
      <c r="C37">
        <f>'data in order'!AC32</f>
        <v>-0.80200000000000671</v>
      </c>
      <c r="D37">
        <f>'data in order'!AC49</f>
        <v>-0.76699999999999591</v>
      </c>
      <c r="E37">
        <f>'data in order'!AC66</f>
        <v>-0.40999999999999659</v>
      </c>
      <c r="F37">
        <f>'data in order'!AC83</f>
        <v>-0.52400000000000091</v>
      </c>
      <c r="G37">
        <f>'data in order'!AC117</f>
        <v>-0.48399999999999466</v>
      </c>
      <c r="H37">
        <f>'data in order'!AC134</f>
        <v>-0.42900000000000205</v>
      </c>
      <c r="I37">
        <f>AVERAGE(B37:H37)</f>
        <v>-0.56928571428571417</v>
      </c>
      <c r="J37">
        <f>VAR(B37:H37)</f>
        <v>2.4603904761905254E-2</v>
      </c>
      <c r="K37">
        <f t="shared" si="6"/>
        <v>0.1476234285714314</v>
      </c>
      <c r="U37" s="8" t="s">
        <v>28</v>
      </c>
      <c r="V37" s="38">
        <f>'data in order'!AD15</f>
        <v>-7.1125000000000329E-3</v>
      </c>
      <c r="W37" s="38">
        <f>'data in order'!AD32</f>
        <v>-1.0025000000000084E-2</v>
      </c>
      <c r="X37" s="38">
        <f>'data in order'!AD49</f>
        <v>-9.5874999999999485E-3</v>
      </c>
      <c r="Y37" s="38">
        <f>'data in order'!AD66</f>
        <v>-5.1249999999999577E-3</v>
      </c>
      <c r="Z37" s="38">
        <f>'data in order'!AD83</f>
        <v>-6.5500000000000115E-3</v>
      </c>
      <c r="AA37" s="38">
        <f>'data in order'!AD117</f>
        <v>-6.049999999999933E-3</v>
      </c>
      <c r="AB37" s="38">
        <f>'data in order'!AD134</f>
        <v>-5.3625000000000252E-3</v>
      </c>
      <c r="AC37" s="39">
        <f>AVERAGE(V37:AB37)</f>
        <v>-7.1160714285714282E-3</v>
      </c>
      <c r="AD37" s="39">
        <f>VAR(V37:AB37)</f>
        <v>3.8443601190476929E-6</v>
      </c>
      <c r="AE37" s="39">
        <f t="shared" si="7"/>
        <v>2.3066160714286157E-5</v>
      </c>
      <c r="AF37" s="39"/>
    </row>
    <row r="38" spans="1:32" x14ac:dyDescent="0.25">
      <c r="A38" s="8" t="s">
        <v>29</v>
      </c>
      <c r="B38">
        <f>'data in order'!AC16</f>
        <v>-0.83899999999999864</v>
      </c>
      <c r="C38">
        <f>'data in order'!AC33</f>
        <v>-0.47100000000000364</v>
      </c>
      <c r="D38">
        <f>'data in order'!AC50</f>
        <v>-0.92500000000001137</v>
      </c>
      <c r="E38">
        <f>'data in order'!AC67</f>
        <v>-0.41200000000000614</v>
      </c>
      <c r="F38">
        <f>'data in order'!AC84</f>
        <v>-0.58699999999998909</v>
      </c>
      <c r="G38">
        <f>'data in order'!AC118</f>
        <v>-0.51499999999998636</v>
      </c>
      <c r="H38">
        <f>'data in order'!AC135</f>
        <v>-0.52199999999999136</v>
      </c>
      <c r="I38">
        <f>AVERAGE(B38:H38)</f>
        <v>-0.61014285714285521</v>
      </c>
      <c r="J38">
        <f>VAR(B38:H38)</f>
        <v>3.7914809523810801E-2</v>
      </c>
      <c r="K38">
        <f t="shared" si="6"/>
        <v>0.22748885714286485</v>
      </c>
      <c r="U38" s="8" t="s">
        <v>29</v>
      </c>
      <c r="V38" s="38">
        <f>'data in order'!AD16</f>
        <v>-5.2437499999999915E-3</v>
      </c>
      <c r="W38" s="38">
        <f>'data in order'!AD33</f>
        <v>-2.9437500000000227E-3</v>
      </c>
      <c r="X38" s="38">
        <f>'data in order'!AD50</f>
        <v>-5.7812500000000711E-3</v>
      </c>
      <c r="Y38" s="38">
        <f>'data in order'!AD67</f>
        <v>-2.5750000000000382E-3</v>
      </c>
      <c r="Z38" s="38">
        <f>'data in order'!AD84</f>
        <v>-3.6687499999999316E-3</v>
      </c>
      <c r="AA38" s="38">
        <f>'data in order'!AD118</f>
        <v>-3.2187499999999148E-3</v>
      </c>
      <c r="AB38" s="38">
        <f>'data in order'!AD135</f>
        <v>-3.262499999999946E-3</v>
      </c>
      <c r="AC38" s="39">
        <f>AVERAGE(V38:AB38)</f>
        <v>-3.8133928571428455E-3</v>
      </c>
      <c r="AD38" s="39">
        <f>VAR(V38:AB38)</f>
        <v>1.4810472470238597E-6</v>
      </c>
      <c r="AE38" s="39">
        <f t="shared" si="7"/>
        <v>8.8862834821431578E-6</v>
      </c>
      <c r="AF38" s="39"/>
    </row>
    <row r="39" spans="1:32" x14ac:dyDescent="0.25">
      <c r="A39" s="8" t="s">
        <v>30</v>
      </c>
      <c r="B39">
        <f>'data in order'!AC17</f>
        <v>-1.1990000000000123</v>
      </c>
      <c r="C39">
        <f>'data in order'!AC34</f>
        <v>-1.3259999999999934</v>
      </c>
      <c r="D39">
        <f>'data in order'!AC51</f>
        <v>-1.0980000000000132</v>
      </c>
      <c r="E39">
        <f>'data in order'!AC68</f>
        <v>-0.80400000000000205</v>
      </c>
      <c r="F39">
        <f>'data in order'!AC85</f>
        <v>-0.78000000000000114</v>
      </c>
      <c r="G39">
        <f>'data in order'!AC119</f>
        <v>-0.70199999999999818</v>
      </c>
      <c r="H39">
        <f>'data in order'!AC136</f>
        <v>-0.69300000000001205</v>
      </c>
      <c r="I39">
        <f>AVERAGE(B39:H39)</f>
        <v>-0.94314285714286172</v>
      </c>
      <c r="J39">
        <f>VAR(B39:H39)</f>
        <v>6.7120142857142781E-2</v>
      </c>
      <c r="K39">
        <f t="shared" si="6"/>
        <v>0.40272085714285644</v>
      </c>
      <c r="U39" s="8" t="s">
        <v>30</v>
      </c>
      <c r="V39" s="38">
        <f>'data in order'!AD17</f>
        <v>-5.4500000000000555E-3</v>
      </c>
      <c r="W39" s="38">
        <f>'data in order'!AD34</f>
        <v>-6.0272727272726971E-3</v>
      </c>
      <c r="X39" s="38">
        <f>'data in order'!AD51</f>
        <v>-4.9909090909091508E-3</v>
      </c>
      <c r="Y39" s="38">
        <f>'data in order'!AD68</f>
        <v>-3.6545454545454637E-3</v>
      </c>
      <c r="Z39" s="38">
        <f>'data in order'!AD85</f>
        <v>-3.5454545454545504E-3</v>
      </c>
      <c r="AA39" s="38">
        <f>'data in order'!AD119</f>
        <v>-3.1909090909090828E-3</v>
      </c>
      <c r="AB39" s="38">
        <f>'data in order'!AD136</f>
        <v>-3.1500000000000547E-3</v>
      </c>
      <c r="AC39" s="39">
        <f>AVERAGE(V39:AB39)</f>
        <v>-4.2870129870130076E-3</v>
      </c>
      <c r="AD39" s="39">
        <f>VAR(V39:AB39)</f>
        <v>1.3867798110979898E-6</v>
      </c>
      <c r="AE39" s="39">
        <f t="shared" si="7"/>
        <v>8.3206788665879391E-6</v>
      </c>
      <c r="AF39" s="39"/>
    </row>
    <row r="40" spans="1:32" x14ac:dyDescent="0.25">
      <c r="A40" t="s">
        <v>97</v>
      </c>
      <c r="I40">
        <f>AVERAGE(I35:I39)</f>
        <v>-0.53500000000000036</v>
      </c>
      <c r="J40">
        <f>AVERAGE(J35:J39)</f>
        <v>3.0405457142857462E-2</v>
      </c>
      <c r="U40" t="s">
        <v>97</v>
      </c>
      <c r="V40" s="38"/>
      <c r="W40" s="38"/>
      <c r="X40" s="38"/>
      <c r="Y40" s="38"/>
      <c r="Z40" s="38"/>
      <c r="AA40" s="38"/>
      <c r="AB40" s="38"/>
      <c r="AC40" s="39">
        <f>AVERAGE(AC35:AC39)</f>
        <v>-8.8332954545454583E-3</v>
      </c>
      <c r="AD40" s="39">
        <f>AVERAGE(AD35:AD39)</f>
        <v>1.5621883864005272E-5</v>
      </c>
      <c r="AE40" s="39"/>
      <c r="AF40" s="39"/>
    </row>
    <row r="41" spans="1:32" x14ac:dyDescent="0.25">
      <c r="A41" s="10" t="s">
        <v>88</v>
      </c>
      <c r="I41">
        <f>VAR(I35:I39)</f>
        <v>7.9600153061225476E-2</v>
      </c>
      <c r="U41" s="10" t="s">
        <v>88</v>
      </c>
      <c r="V41" s="38"/>
      <c r="W41" s="38"/>
      <c r="X41" s="38"/>
      <c r="Y41" s="38"/>
      <c r="Z41" s="38"/>
      <c r="AA41" s="38"/>
      <c r="AB41" s="38"/>
      <c r="AC41" s="39">
        <f>VAR(AC35:AC39)</f>
        <v>4.4424785094978198E-5</v>
      </c>
      <c r="AD41" s="39"/>
      <c r="AE41" s="39"/>
      <c r="AF41" s="39"/>
    </row>
    <row r="42" spans="1:32" x14ac:dyDescent="0.25">
      <c r="A42" s="10" t="s">
        <v>98</v>
      </c>
      <c r="I42">
        <f>VAR(B35:H39)</f>
        <v>9.2381411764706906E-2</v>
      </c>
      <c r="U42" s="10" t="s">
        <v>98</v>
      </c>
      <c r="V42" s="38"/>
      <c r="W42" s="38"/>
      <c r="X42" s="38"/>
      <c r="Y42" s="38"/>
      <c r="Z42" s="38"/>
      <c r="AA42" s="38"/>
      <c r="AB42" s="38"/>
      <c r="AC42" s="39">
        <f>VAR(V35:AB39)</f>
        <v>5.0369132311163163E-5</v>
      </c>
      <c r="AD42" s="39"/>
      <c r="AE42" s="39"/>
      <c r="AF42" s="39"/>
    </row>
    <row r="43" spans="1:32" x14ac:dyDescent="0.25">
      <c r="A43" s="10" t="s">
        <v>99</v>
      </c>
      <c r="I43">
        <f>AVERAGE(B35:H39)</f>
        <v>-0.53500000000000048</v>
      </c>
      <c r="U43" s="10" t="s">
        <v>99</v>
      </c>
      <c r="V43" s="38"/>
      <c r="W43" s="38"/>
      <c r="X43" s="38"/>
      <c r="Y43" s="38"/>
      <c r="Z43" s="38"/>
      <c r="AA43" s="38"/>
      <c r="AB43" s="38"/>
      <c r="AC43" s="39">
        <f>AVERAGE(V35:AB39)</f>
        <v>-8.83329545454546E-3</v>
      </c>
      <c r="AD43" s="39"/>
      <c r="AE43" s="39"/>
      <c r="AF43" s="39"/>
    </row>
    <row r="44" spans="1:32" x14ac:dyDescent="0.25"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x14ac:dyDescent="0.25">
      <c r="B45" t="s">
        <v>75</v>
      </c>
      <c r="C45" t="s">
        <v>76</v>
      </c>
      <c r="D45" t="s">
        <v>77</v>
      </c>
      <c r="E45" t="s">
        <v>78</v>
      </c>
      <c r="F45" t="s">
        <v>79</v>
      </c>
      <c r="G45" t="s">
        <v>81</v>
      </c>
      <c r="H45" t="s">
        <v>82</v>
      </c>
      <c r="I45" t="s">
        <v>83</v>
      </c>
      <c r="J45" t="s">
        <v>84</v>
      </c>
      <c r="K45" t="s">
        <v>85</v>
      </c>
      <c r="L45" t="s">
        <v>86</v>
      </c>
      <c r="V45" s="38" t="s">
        <v>75</v>
      </c>
      <c r="W45" s="38" t="s">
        <v>76</v>
      </c>
      <c r="X45" s="38" t="s">
        <v>77</v>
      </c>
      <c r="Y45" s="38" t="s">
        <v>78</v>
      </c>
      <c r="Z45" s="38" t="s">
        <v>79</v>
      </c>
      <c r="AA45" s="38" t="s">
        <v>81</v>
      </c>
      <c r="AB45" s="38" t="s">
        <v>82</v>
      </c>
      <c r="AC45" s="38" t="s">
        <v>83</v>
      </c>
      <c r="AD45" s="38" t="s">
        <v>84</v>
      </c>
      <c r="AE45" s="38" t="s">
        <v>85</v>
      </c>
      <c r="AF45" s="38" t="s">
        <v>86</v>
      </c>
    </row>
    <row r="46" spans="1:32" x14ac:dyDescent="0.25">
      <c r="A46" s="8" t="s">
        <v>26</v>
      </c>
      <c r="B46">
        <f>'data in order'!AI13</f>
        <v>-0.18200000000000038</v>
      </c>
      <c r="C46">
        <f>'data in order'!AI30</f>
        <v>-0.24600000000000044</v>
      </c>
      <c r="D46">
        <f>'data in order'!AI47</f>
        <v>-0.18699999999999939</v>
      </c>
      <c r="E46">
        <f>'data in order'!AI64</f>
        <v>-5.0000000000000711E-2</v>
      </c>
      <c r="F46">
        <f>'data in order'!AI81</f>
        <v>-0.16799999999999926</v>
      </c>
      <c r="G46">
        <f>'data in order'!AI115</f>
        <v>-0.18200000000000038</v>
      </c>
      <c r="H46">
        <f>'data in order'!AI132</f>
        <v>-0.25099999999999945</v>
      </c>
      <c r="I46">
        <f>AVERAGE(B46:H46)</f>
        <v>-0.18085714285714286</v>
      </c>
      <c r="J46">
        <f>VAR(B46:H46)</f>
        <v>4.4154761904761641E-3</v>
      </c>
      <c r="K46">
        <f t="shared" ref="K46:K50" si="8">SUMSQ(B46-I46,C46-I46,D46-I46,E46-I46,F46-I46,G46-I46,H46-I46)</f>
        <v>2.649285714285695E-2</v>
      </c>
      <c r="L46">
        <f>SUMSQ(I46-I54,I47-I54,I48-I54,I49-I54,I50-I54)</f>
        <v>0.38640863673469761</v>
      </c>
      <c r="U46" s="8" t="s">
        <v>26</v>
      </c>
      <c r="V46" s="38">
        <f>'data in order'!AJ13</f>
        <v>-1.8200000000000039E-2</v>
      </c>
      <c r="W46" s="38">
        <f>'data in order'!AJ30</f>
        <v>-2.4600000000000045E-2</v>
      </c>
      <c r="X46" s="38">
        <f>'data in order'!AJ47</f>
        <v>-1.8699999999999939E-2</v>
      </c>
      <c r="Y46" s="38">
        <f>'data in order'!AJ64</f>
        <v>-5.0000000000000712E-3</v>
      </c>
      <c r="Z46" s="38">
        <f>'data in order'!AJ81</f>
        <v>-1.6799999999999926E-2</v>
      </c>
      <c r="AA46" s="38">
        <f>'data in order'!AJ115</f>
        <v>-1.8200000000000039E-2</v>
      </c>
      <c r="AB46" s="38">
        <f>'data in order'!AJ132</f>
        <v>-2.5099999999999945E-2</v>
      </c>
      <c r="AC46" s="39">
        <f>AVERAGE(V46:AB46)</f>
        <v>-1.8085714285714288E-2</v>
      </c>
      <c r="AD46" s="39">
        <f>VAR(V46:AB46)</f>
        <v>4.4154761904761529E-5</v>
      </c>
      <c r="AE46" s="39">
        <f t="shared" ref="AE46:AE50" si="9">SUMSQ(V46-AC46,W46-AC46,X46-AC46,Y46-AC46,Z46-AC46,AA46-AC46,AB46-AC46)</f>
        <v>2.6492857142856955E-4</v>
      </c>
      <c r="AF46" s="39">
        <f>SUMSQ(AC46-AC54,AC47-AC54,AC48-AC54,AC49-AC54,AC50-AC54)</f>
        <v>1.2835261869623867E-4</v>
      </c>
    </row>
    <row r="47" spans="1:32" x14ac:dyDescent="0.25">
      <c r="A47" s="8" t="s">
        <v>27</v>
      </c>
      <c r="B47">
        <f>'data in order'!AI14</f>
        <v>-0.48799999999999955</v>
      </c>
      <c r="C47">
        <f>'data in order'!AI31</f>
        <v>-0.4269999999999996</v>
      </c>
      <c r="D47">
        <f>'data in order'!AI48</f>
        <v>-0.34199999999999875</v>
      </c>
      <c r="E47">
        <f>'data in order'!AI65</f>
        <v>-0.35000000000000142</v>
      </c>
      <c r="F47">
        <f>'data in order'!AI82</f>
        <v>-9.4000000000001194E-2</v>
      </c>
      <c r="G47">
        <f>'data in order'!AI116</f>
        <v>-0.28499999999999659</v>
      </c>
      <c r="H47">
        <f>'data in order'!AI133</f>
        <v>-0.25200000000000244</v>
      </c>
      <c r="I47">
        <f>AVERAGE(B47:H47)</f>
        <v>-0.31971428571428567</v>
      </c>
      <c r="J47">
        <f>VAR(B47:H47)</f>
        <v>1.6330238095237964E-2</v>
      </c>
      <c r="K47">
        <f t="shared" si="8"/>
        <v>9.7981428571427734E-2</v>
      </c>
      <c r="U47" s="8" t="s">
        <v>27</v>
      </c>
      <c r="V47" s="38">
        <f>'data in order'!AJ14</f>
        <v>-1.2199999999999989E-2</v>
      </c>
      <c r="W47" s="38">
        <f>'data in order'!AJ31</f>
        <v>-1.067499999999999E-2</v>
      </c>
      <c r="X47" s="38">
        <f>'data in order'!AJ48</f>
        <v>-8.5499999999999691E-3</v>
      </c>
      <c r="Y47" s="38">
        <f>'data in order'!AJ65</f>
        <v>-8.7500000000000355E-3</v>
      </c>
      <c r="Z47" s="38">
        <f>'data in order'!AJ82</f>
        <v>-2.35000000000003E-3</v>
      </c>
      <c r="AA47" s="38">
        <f>'data in order'!AJ116</f>
        <v>-7.1249999999999144E-3</v>
      </c>
      <c r="AB47" s="38">
        <f>'data in order'!AJ133</f>
        <v>-6.3000000000000608E-3</v>
      </c>
      <c r="AC47" s="39">
        <f>AVERAGE(V47:AB47)</f>
        <v>-7.9928571428571418E-3</v>
      </c>
      <c r="AD47" s="39">
        <f>VAR(V47:AB47)</f>
        <v>1.0206398809523717E-5</v>
      </c>
      <c r="AE47" s="39">
        <f t="shared" si="9"/>
        <v>6.1238392857142324E-5</v>
      </c>
      <c r="AF47" s="39"/>
    </row>
    <row r="48" spans="1:32" x14ac:dyDescent="0.25">
      <c r="A48" s="8" t="s">
        <v>28</v>
      </c>
      <c r="B48">
        <f>'data in order'!AI15</f>
        <v>-0.66599999999999682</v>
      </c>
      <c r="C48">
        <f>'data in order'!AI32</f>
        <v>-0.62600000000000477</v>
      </c>
      <c r="D48">
        <f>'data in order'!AI49</f>
        <v>-0.61700000000000443</v>
      </c>
      <c r="E48">
        <f>'data in order'!AI66</f>
        <v>-0.68200000000000216</v>
      </c>
      <c r="F48">
        <f>'data in order'!AI83</f>
        <v>-0.37999999999999545</v>
      </c>
      <c r="G48">
        <f>'data in order'!AI117</f>
        <v>-0.48399999999999466</v>
      </c>
      <c r="H48">
        <f>'data in order'!AI134</f>
        <v>-0.39499999999999602</v>
      </c>
      <c r="I48">
        <f>AVERAGE(B48:H48)</f>
        <v>-0.54999999999999916</v>
      </c>
      <c r="J48">
        <f>VAR(B48:H48)</f>
        <v>1.6404333333334204E-2</v>
      </c>
      <c r="K48">
        <f t="shared" si="8"/>
        <v>9.8426000000004649E-2</v>
      </c>
      <c r="U48" s="8" t="s">
        <v>28</v>
      </c>
      <c r="V48" s="38">
        <f>'data in order'!AJ15</f>
        <v>-8.3249999999999609E-3</v>
      </c>
      <c r="W48" s="38">
        <f>'data in order'!AJ32</f>
        <v>-7.8250000000000593E-3</v>
      </c>
      <c r="X48" s="38">
        <f>'data in order'!AJ49</f>
        <v>-7.7125000000000552E-3</v>
      </c>
      <c r="Y48" s="38">
        <f>'data in order'!AJ66</f>
        <v>-8.5250000000000273E-3</v>
      </c>
      <c r="Z48" s="38">
        <f>'data in order'!AJ83</f>
        <v>-4.7499999999999435E-3</v>
      </c>
      <c r="AA48" s="38">
        <f>'data in order'!AJ117</f>
        <v>-6.049999999999933E-3</v>
      </c>
      <c r="AB48" s="38">
        <f>'data in order'!AJ134</f>
        <v>-4.9374999999999506E-3</v>
      </c>
      <c r="AC48" s="39">
        <f>AVERAGE(V48:AB48)</f>
        <v>-6.8749999999999896E-3</v>
      </c>
      <c r="AD48" s="39">
        <f>VAR(V48:AB48)</f>
        <v>2.5631770833334543E-6</v>
      </c>
      <c r="AE48" s="39">
        <f t="shared" si="9"/>
        <v>1.5379062500000726E-5</v>
      </c>
      <c r="AF48" s="39"/>
    </row>
    <row r="49" spans="1:39" x14ac:dyDescent="0.25">
      <c r="A49" s="8" t="s">
        <v>29</v>
      </c>
      <c r="B49">
        <f>'data in order'!AI16</f>
        <v>-0.875</v>
      </c>
      <c r="C49">
        <f>'data in order'!AI33</f>
        <v>-0.86899999999999977</v>
      </c>
      <c r="D49">
        <f>'data in order'!AI50</f>
        <v>-0.78600000000000136</v>
      </c>
      <c r="E49">
        <f>'data in order'!AI67</f>
        <v>-0.75</v>
      </c>
      <c r="F49">
        <f>'data in order'!AI84</f>
        <v>-0.47499999999999432</v>
      </c>
      <c r="G49">
        <f>'data in order'!AI118</f>
        <v>-0.53800000000001091</v>
      </c>
      <c r="H49">
        <f>'data in order'!AI135</f>
        <v>-0.63300000000000978</v>
      </c>
      <c r="I49">
        <f>AVERAGE(B49:H49)</f>
        <v>-0.70371428571428807</v>
      </c>
      <c r="J49">
        <f>VAR(B49:H49)</f>
        <v>2.5057238095237706E-2</v>
      </c>
      <c r="K49">
        <f t="shared" si="8"/>
        <v>0.1503434285714263</v>
      </c>
      <c r="U49" s="8" t="s">
        <v>29</v>
      </c>
      <c r="V49" s="38">
        <f>'data in order'!AJ16</f>
        <v>-5.4687499999999997E-3</v>
      </c>
      <c r="W49" s="38">
        <f>'data in order'!AJ33</f>
        <v>-5.4312499999999986E-3</v>
      </c>
      <c r="X49" s="38">
        <f>'data in order'!AJ50</f>
        <v>-4.9125000000000089E-3</v>
      </c>
      <c r="Y49" s="38">
        <f>'data in order'!AJ67</f>
        <v>-4.6874999999999998E-3</v>
      </c>
      <c r="Z49" s="38">
        <f>'data in order'!AJ84</f>
        <v>-2.9687499999999645E-3</v>
      </c>
      <c r="AA49" s="38">
        <f>'data in order'!AJ118</f>
        <v>-3.3625000000000681E-3</v>
      </c>
      <c r="AB49" s="38">
        <f>'data in order'!AJ135</f>
        <v>-3.9562500000000613E-3</v>
      </c>
      <c r="AC49" s="39">
        <f>AVERAGE(V49:AB49)</f>
        <v>-4.3982142857142996E-3</v>
      </c>
      <c r="AD49" s="39">
        <f>VAR(V49:AB49)</f>
        <v>9.7879836309522339E-7</v>
      </c>
      <c r="AE49" s="39">
        <f t="shared" si="9"/>
        <v>5.8727901785713403E-6</v>
      </c>
      <c r="AF49" s="39"/>
    </row>
    <row r="50" spans="1:39" x14ac:dyDescent="0.25">
      <c r="A50" s="8" t="s">
        <v>30</v>
      </c>
      <c r="B50">
        <f>'data in order'!AI17</f>
        <v>-1.1930000000000121</v>
      </c>
      <c r="C50">
        <f>'data in order'!AI34</f>
        <v>-1.1670000000000016</v>
      </c>
      <c r="D50">
        <f>'data in order'!AI51</f>
        <v>-0.97900000000001342</v>
      </c>
      <c r="E50">
        <f>'data in order'!AI68</f>
        <v>-1.1399999999999864</v>
      </c>
      <c r="F50">
        <f>'data in order'!AI85</f>
        <v>-0.76900000000000546</v>
      </c>
      <c r="G50">
        <f>'data in order'!AI119</f>
        <v>-0.69700000000000273</v>
      </c>
      <c r="H50">
        <f>'data in order'!AI136</f>
        <v>-0.82200000000000273</v>
      </c>
      <c r="I50">
        <f>AVERAGE(B50:H50)</f>
        <v>-0.96671428571428919</v>
      </c>
      <c r="J50">
        <f>VAR(B50:H50)</f>
        <v>4.2379571428571072E-2</v>
      </c>
      <c r="K50">
        <f t="shared" si="8"/>
        <v>0.25427742857142588</v>
      </c>
      <c r="U50" s="8" t="s">
        <v>30</v>
      </c>
      <c r="V50" s="38">
        <f>'data in order'!AJ17</f>
        <v>-5.4227272727273273E-3</v>
      </c>
      <c r="W50" s="38">
        <f>'data in order'!AJ34</f>
        <v>-5.304545454545462E-3</v>
      </c>
      <c r="X50" s="38">
        <f>'data in order'!AJ51</f>
        <v>-4.4500000000000607E-3</v>
      </c>
      <c r="Y50" s="38">
        <f>'data in order'!AJ68</f>
        <v>-5.1818181818181199E-3</v>
      </c>
      <c r="Z50" s="38">
        <f>'data in order'!AJ85</f>
        <v>-3.4954545454545702E-3</v>
      </c>
      <c r="AA50" s="38">
        <f>'data in order'!AJ119</f>
        <v>-3.1681818181818304E-3</v>
      </c>
      <c r="AB50" s="38">
        <f>'data in order'!AJ136</f>
        <v>-3.7363636363636488E-3</v>
      </c>
      <c r="AC50" s="39">
        <f>AVERAGE(V50:AB50)</f>
        <v>-4.3941558441558601E-3</v>
      </c>
      <c r="AD50" s="39">
        <f>VAR(V50:AB50)</f>
        <v>8.7561097992915252E-7</v>
      </c>
      <c r="AE50" s="39">
        <f t="shared" si="9"/>
        <v>5.2536658795749149E-6</v>
      </c>
      <c r="AF50" s="39"/>
    </row>
    <row r="51" spans="1:39" x14ac:dyDescent="0.25">
      <c r="A51" t="s">
        <v>100</v>
      </c>
      <c r="I51">
        <f>AVERAGE(I46:I50)</f>
        <v>-0.54420000000000102</v>
      </c>
      <c r="J51">
        <f>AVERAGE(J46:J50)</f>
        <v>2.0917371428571422E-2</v>
      </c>
      <c r="U51" t="s">
        <v>100</v>
      </c>
      <c r="V51" s="38"/>
      <c r="W51" s="38"/>
      <c r="X51" s="38"/>
      <c r="Y51" s="38"/>
      <c r="Z51" s="38"/>
      <c r="AA51" s="38"/>
      <c r="AB51" s="38"/>
      <c r="AC51" s="39">
        <f>AVERAGE(AC46:AC50)</f>
        <v>-8.3491883116883162E-3</v>
      </c>
      <c r="AD51" s="39">
        <f>AVERAGE(AD46:AD50)</f>
        <v>1.1755749428128614E-5</v>
      </c>
      <c r="AE51" s="39"/>
      <c r="AF51" s="39"/>
    </row>
    <row r="52" spans="1:39" x14ac:dyDescent="0.25">
      <c r="A52" s="10" t="s">
        <v>88</v>
      </c>
      <c r="I52">
        <f>VAR(I46:I50)</f>
        <v>9.6602159183674374E-2</v>
      </c>
      <c r="U52" s="10" t="s">
        <v>88</v>
      </c>
      <c r="V52" s="38"/>
      <c r="W52" s="38"/>
      <c r="X52" s="38"/>
      <c r="Y52" s="38"/>
      <c r="Z52" s="38"/>
      <c r="AA52" s="38"/>
      <c r="AB52" s="38"/>
      <c r="AC52" s="39">
        <f>VAR(AC46:AC50)</f>
        <v>3.2088154674059647E-5</v>
      </c>
      <c r="AD52" s="39"/>
      <c r="AE52" s="39"/>
      <c r="AF52" s="39"/>
    </row>
    <row r="53" spans="1:39" x14ac:dyDescent="0.25">
      <c r="A53" s="10" t="s">
        <v>101</v>
      </c>
      <c r="I53">
        <f>VAR(B46:H50)</f>
        <v>9.8011223529412494E-2</v>
      </c>
      <c r="U53" s="10" t="s">
        <v>101</v>
      </c>
      <c r="V53" s="38"/>
      <c r="W53" s="38"/>
      <c r="X53" s="38"/>
      <c r="Y53" s="38"/>
      <c r="Z53" s="38"/>
      <c r="AA53" s="38"/>
      <c r="AB53" s="38"/>
      <c r="AC53" s="39">
        <f>VAR(V46:AB50)</f>
        <v>3.6798259226986138E-5</v>
      </c>
      <c r="AD53" s="39"/>
      <c r="AE53" s="39"/>
      <c r="AF53" s="39"/>
    </row>
    <row r="54" spans="1:39" x14ac:dyDescent="0.25">
      <c r="A54" s="10" t="s">
        <v>102</v>
      </c>
      <c r="I54">
        <f>AVERAGE(B46:H50)</f>
        <v>-0.54420000000000091</v>
      </c>
      <c r="U54" s="10" t="s">
        <v>102</v>
      </c>
      <c r="V54" s="38"/>
      <c r="W54" s="38"/>
      <c r="X54" s="38"/>
      <c r="Y54" s="38"/>
      <c r="Z54" s="38"/>
      <c r="AA54" s="38"/>
      <c r="AB54" s="38"/>
      <c r="AC54" s="39">
        <f>AVERAGE(V46:AB50)</f>
        <v>-8.3491883116883162E-3</v>
      </c>
      <c r="AD54" s="39"/>
      <c r="AE54" s="39"/>
      <c r="AF54" s="39"/>
    </row>
    <row r="55" spans="1:39" x14ac:dyDescent="0.25"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</row>
    <row r="56" spans="1:39" x14ac:dyDescent="0.25"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spans="1:39" ht="14.4" x14ac:dyDescent="0.3">
      <c r="B57" s="11" t="s">
        <v>103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W57" s="40" t="s">
        <v>103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12"/>
      <c r="AJ57" s="12"/>
      <c r="AK57" s="12"/>
      <c r="AL57" s="12"/>
      <c r="AM57" s="12"/>
    </row>
    <row r="58" spans="1:39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12"/>
      <c r="AJ58" s="12"/>
      <c r="AK58" s="12"/>
      <c r="AL58" s="12"/>
      <c r="AM58" s="12"/>
    </row>
    <row r="59" spans="1:39" x14ac:dyDescent="0.25">
      <c r="B59" s="12"/>
      <c r="C59" s="12"/>
      <c r="D59" s="12"/>
      <c r="E59" s="12" t="s">
        <v>104</v>
      </c>
      <c r="F59" s="12" t="s">
        <v>105</v>
      </c>
      <c r="G59" s="12" t="s">
        <v>106</v>
      </c>
      <c r="H59" s="12"/>
      <c r="I59" s="12"/>
      <c r="J59" s="12"/>
      <c r="K59" s="12" t="s">
        <v>107</v>
      </c>
      <c r="L59" s="12"/>
      <c r="M59" s="12"/>
      <c r="N59" s="12"/>
      <c r="O59" s="12"/>
      <c r="P59" s="12"/>
      <c r="Q59" s="12"/>
      <c r="R59" s="12"/>
      <c r="W59" s="41"/>
      <c r="X59" s="41"/>
      <c r="Y59" s="41"/>
      <c r="Z59" s="41" t="s">
        <v>104</v>
      </c>
      <c r="AA59" s="41" t="s">
        <v>105</v>
      </c>
      <c r="AB59" s="41" t="s">
        <v>106</v>
      </c>
      <c r="AC59" s="41"/>
      <c r="AD59" s="41"/>
      <c r="AE59" s="41"/>
      <c r="AF59" s="41" t="s">
        <v>107</v>
      </c>
      <c r="AG59" s="41"/>
      <c r="AH59" s="41"/>
      <c r="AI59" s="12"/>
      <c r="AJ59" s="12"/>
      <c r="AK59" s="12"/>
      <c r="AL59" s="12"/>
      <c r="AM59" s="12"/>
    </row>
    <row r="60" spans="1:39" x14ac:dyDescent="0.25">
      <c r="B60" s="12" t="s">
        <v>108</v>
      </c>
      <c r="C60" s="13">
        <f>AVERAGE(J2:J6,J13:J17,J24:J28,J35:J39,J46:J50)</f>
        <v>2.0793758095238354E-2</v>
      </c>
      <c r="D60" s="13"/>
      <c r="E60" s="12">
        <v>7</v>
      </c>
      <c r="F60" s="12">
        <v>5</v>
      </c>
      <c r="G60" s="12">
        <v>5</v>
      </c>
      <c r="H60" s="12"/>
      <c r="I60" s="12"/>
      <c r="J60" s="12"/>
      <c r="K60" s="14">
        <f>AVERAGE(B2:H6,B13:H17,B24:H28,B35:H39,B46:H50)</f>
        <v>-0.52632571428571429</v>
      </c>
      <c r="L60" s="12"/>
      <c r="M60" s="12"/>
      <c r="N60" s="12"/>
      <c r="O60" s="12"/>
      <c r="P60" s="12"/>
      <c r="Q60" s="12"/>
      <c r="R60" s="12"/>
      <c r="W60" s="41" t="s">
        <v>108</v>
      </c>
      <c r="X60" s="37">
        <f>AVERAGE(AD2:AD6,AD13:AD17,AD24:AD28,AD35:AD39,AD46:AD50)</f>
        <v>1.2291812881247507E-5</v>
      </c>
      <c r="Y60" s="41"/>
      <c r="Z60" s="42">
        <v>7</v>
      </c>
      <c r="AA60" s="42">
        <v>5</v>
      </c>
      <c r="AB60" s="42">
        <v>5</v>
      </c>
      <c r="AC60" s="41"/>
      <c r="AD60" s="41"/>
      <c r="AE60" s="41"/>
      <c r="AF60" s="41">
        <f>AVERAGE(V2:AB6,V13:AB17,V24:AB28,V35:AB39,V46:AB50)</f>
        <v>-8.5794805194805181E-3</v>
      </c>
      <c r="AG60" s="41"/>
      <c r="AH60" s="41"/>
      <c r="AI60" s="12"/>
      <c r="AJ60" s="12"/>
      <c r="AK60" s="12"/>
      <c r="AL60" s="12"/>
      <c r="AM60" s="12"/>
    </row>
    <row r="61" spans="1:39" x14ac:dyDescent="0.25">
      <c r="B61" s="12" t="s">
        <v>109</v>
      </c>
      <c r="C61" s="14">
        <f>AVERAGE(I8,I19,I30,I41,I52)</f>
        <v>7.3067811836734955E-2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W61" s="41" t="s">
        <v>109</v>
      </c>
      <c r="X61" s="37">
        <f>AVERAGE(AC8,AC19,AC30,AC41,AC52)</f>
        <v>3.8146198929783728E-5</v>
      </c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12"/>
      <c r="AJ61" s="12"/>
      <c r="AK61" s="12"/>
      <c r="AL61" s="12"/>
      <c r="AM61" s="12"/>
    </row>
    <row r="62" spans="1:39" x14ac:dyDescent="0.25">
      <c r="B62" s="12" t="s">
        <v>110</v>
      </c>
      <c r="C62" s="12">
        <f>C61-C60/E60</f>
        <v>7.0097274965986625E-2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W62" s="41" t="s">
        <v>110</v>
      </c>
      <c r="X62" s="37">
        <f>X61-X60/Z60</f>
        <v>3.6390225661034085E-5</v>
      </c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12"/>
      <c r="AJ62" s="12"/>
      <c r="AK62" s="12"/>
      <c r="AL62" s="12"/>
      <c r="AM62" s="12"/>
    </row>
    <row r="63" spans="1:39" x14ac:dyDescent="0.25">
      <c r="B63" s="12" t="s">
        <v>111</v>
      </c>
      <c r="C63" s="12">
        <f>VAR(I10,I21,I32,I43,I54)</f>
        <v>1.6341933061225049E-3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W63" s="41" t="s">
        <v>111</v>
      </c>
      <c r="X63" s="37">
        <f>VAR(AC10,AC21,AC32,AC43,AC54)</f>
        <v>2.0833153290500683E-7</v>
      </c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12"/>
      <c r="AJ63" s="12"/>
      <c r="AK63" s="12"/>
      <c r="AL63" s="12"/>
      <c r="AM63" s="12"/>
    </row>
    <row r="64" spans="1:39" x14ac:dyDescent="0.25">
      <c r="B64" s="12" t="s">
        <v>112</v>
      </c>
      <c r="C64" s="12">
        <f>C63-C62/F60-C60/F60/E60</f>
        <v>-1.2979369061224488E-2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W64" s="41" t="s">
        <v>112</v>
      </c>
      <c r="X64" s="37">
        <f>X63-X62/AA60-X60/AA60/Z60</f>
        <v>-7.420908253051739E-6</v>
      </c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12"/>
      <c r="AJ64" s="12"/>
      <c r="AK64" s="12"/>
      <c r="AL64" s="12"/>
      <c r="AM64" s="12"/>
    </row>
    <row r="65" spans="2:39" x14ac:dyDescent="0.25">
      <c r="B65" s="12" t="s">
        <v>113</v>
      </c>
      <c r="C65" s="13">
        <f>C60+C62+C64</f>
        <v>7.7911664000000491E-2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W65" s="41" t="s">
        <v>113</v>
      </c>
      <c r="X65" s="37">
        <f>X60+X62+X64</f>
        <v>4.1261130289229855E-5</v>
      </c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12"/>
      <c r="AJ65" s="12"/>
      <c r="AK65" s="12"/>
      <c r="AL65" s="12"/>
      <c r="AM65" s="12"/>
    </row>
    <row r="66" spans="2:39" ht="13.8" thickBot="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2:39" ht="14.4" x14ac:dyDescent="0.3">
      <c r="B67" s="15" t="s">
        <v>114</v>
      </c>
      <c r="C67" s="16"/>
      <c r="D67" s="16"/>
      <c r="E67" s="16"/>
      <c r="F67" s="16"/>
      <c r="G67" s="16"/>
      <c r="H67" s="17"/>
      <c r="I67" s="18"/>
      <c r="J67" s="18"/>
      <c r="K67" s="12"/>
      <c r="L67" s="15" t="s">
        <v>115</v>
      </c>
      <c r="M67" s="16"/>
      <c r="N67" s="16"/>
      <c r="O67" s="16"/>
      <c r="P67" s="16"/>
      <c r="Q67" s="16"/>
      <c r="R67" s="17"/>
      <c r="W67" s="15" t="s">
        <v>114</v>
      </c>
      <c r="X67" s="16"/>
      <c r="Y67" s="16"/>
      <c r="Z67" s="16"/>
      <c r="AA67" s="16"/>
      <c r="AB67" s="16"/>
      <c r="AC67" s="17"/>
      <c r="AD67" s="18"/>
      <c r="AE67" s="18"/>
      <c r="AF67" s="12"/>
      <c r="AG67" s="15" t="s">
        <v>115</v>
      </c>
      <c r="AH67" s="16"/>
      <c r="AI67" s="16"/>
      <c r="AJ67" s="16"/>
      <c r="AK67" s="16"/>
      <c r="AL67" s="16"/>
      <c r="AM67" s="17"/>
    </row>
    <row r="68" spans="2:39" ht="26.4" x14ac:dyDescent="0.25">
      <c r="B68" s="19" t="s">
        <v>116</v>
      </c>
      <c r="C68" s="20" t="s">
        <v>117</v>
      </c>
      <c r="D68" s="20" t="s">
        <v>117</v>
      </c>
      <c r="E68" s="20" t="s">
        <v>118</v>
      </c>
      <c r="F68" s="20" t="s">
        <v>119</v>
      </c>
      <c r="G68" s="20" t="s">
        <v>120</v>
      </c>
      <c r="H68" s="21" t="s">
        <v>121</v>
      </c>
      <c r="I68" s="18"/>
      <c r="J68" s="18"/>
      <c r="K68" s="12"/>
      <c r="L68" s="22" t="s">
        <v>116</v>
      </c>
      <c r="M68" s="23" t="s">
        <v>119</v>
      </c>
      <c r="N68" s="23" t="s">
        <v>122</v>
      </c>
      <c r="O68" s="23" t="s">
        <v>122</v>
      </c>
      <c r="P68" s="23" t="s">
        <v>123</v>
      </c>
      <c r="Q68" s="23" t="s">
        <v>124</v>
      </c>
      <c r="R68" s="24" t="s">
        <v>125</v>
      </c>
      <c r="W68" s="19" t="s">
        <v>116</v>
      </c>
      <c r="X68" s="20" t="s">
        <v>117</v>
      </c>
      <c r="Y68" s="20" t="s">
        <v>117</v>
      </c>
      <c r="Z68" s="20" t="s">
        <v>118</v>
      </c>
      <c r="AA68" s="20" t="s">
        <v>119</v>
      </c>
      <c r="AB68" s="20" t="s">
        <v>120</v>
      </c>
      <c r="AC68" s="21" t="s">
        <v>121</v>
      </c>
      <c r="AD68" s="18"/>
      <c r="AE68" s="18"/>
      <c r="AF68" s="12"/>
      <c r="AG68" s="22" t="s">
        <v>116</v>
      </c>
      <c r="AH68" s="23" t="s">
        <v>119</v>
      </c>
      <c r="AI68" s="23" t="s">
        <v>122</v>
      </c>
      <c r="AJ68" s="23" t="s">
        <v>122</v>
      </c>
      <c r="AK68" s="23" t="s">
        <v>123</v>
      </c>
      <c r="AL68" s="23" t="s">
        <v>124</v>
      </c>
      <c r="AM68" s="24" t="s">
        <v>125</v>
      </c>
    </row>
    <row r="69" spans="2:39" x14ac:dyDescent="0.25">
      <c r="B69" s="19" t="s">
        <v>126</v>
      </c>
      <c r="C69" s="20" t="s">
        <v>127</v>
      </c>
      <c r="D69" s="20">
        <f>G60-1</f>
        <v>4</v>
      </c>
      <c r="E69" s="20">
        <f>E60*F60*SUMSQ(I10-$K$60,I21-$K$60,I32-$K$60,I43-$K$60,I54-$K$60)</f>
        <v>0.22878706285715067</v>
      </c>
      <c r="F69" s="20">
        <f>E69/D69</f>
        <v>5.7196765714287667E-2</v>
      </c>
      <c r="G69" s="20">
        <f>F69/F70</f>
        <v>0.11182716883420561</v>
      </c>
      <c r="H69" s="21">
        <f>_xlfn.F.DIST.RT(G69,D69,D70)</f>
        <v>0.97691595072975146</v>
      </c>
      <c r="I69" s="18"/>
      <c r="J69" s="18"/>
      <c r="K69" s="12"/>
      <c r="L69" s="22" t="s">
        <v>128</v>
      </c>
      <c r="M69" s="23">
        <f>F71</f>
        <v>2.0793758095238337E-2</v>
      </c>
      <c r="N69" s="23">
        <v>1</v>
      </c>
      <c r="O69" s="23">
        <v>1</v>
      </c>
      <c r="P69" s="25">
        <f>C60</f>
        <v>2.0793758095238354E-2</v>
      </c>
      <c r="Q69" s="25">
        <f>C60</f>
        <v>2.0793758095238354E-2</v>
      </c>
      <c r="R69" s="26">
        <f>Q69/Q$72*$R$72</f>
        <v>26.688889734453912</v>
      </c>
      <c r="W69" s="19" t="s">
        <v>126</v>
      </c>
      <c r="X69" s="20" t="s">
        <v>127</v>
      </c>
      <c r="Y69" s="20">
        <f>AB60-1</f>
        <v>4</v>
      </c>
      <c r="Z69" s="20">
        <f>Z60*AA60*SUMSQ(AC10-$AF$60,AC21-$AF$60,AC32-$AF$60,AC43-$AF$60,AC54-$AF$60)</f>
        <v>2.9166414606700956E-5</v>
      </c>
      <c r="AA69" s="20">
        <f>Z69/Y69</f>
        <v>7.291603651675239E-6</v>
      </c>
      <c r="AB69" s="20">
        <f>AA69/AA70</f>
        <v>2.7306984542350567E-2</v>
      </c>
      <c r="AC69" s="21">
        <f>_xlfn.F.DIST.RT(AB69,Y69,Y70)</f>
        <v>0.99842932725495448</v>
      </c>
      <c r="AD69" s="18"/>
      <c r="AE69" s="18"/>
      <c r="AF69" s="12"/>
      <c r="AG69" s="22" t="s">
        <v>128</v>
      </c>
      <c r="AH69" s="23">
        <f>AA71</f>
        <v>1.2291812881247511E-5</v>
      </c>
      <c r="AI69" s="23">
        <v>1</v>
      </c>
      <c r="AJ69" s="23">
        <v>1</v>
      </c>
      <c r="AK69" s="54">
        <f>X60</f>
        <v>1.2291812881247507E-5</v>
      </c>
      <c r="AL69" s="54">
        <f>X60</f>
        <v>1.2291812881247507E-5</v>
      </c>
      <c r="AM69" s="26">
        <f>AL69/AL$72*$AM$72</f>
        <v>29.790296085165576</v>
      </c>
    </row>
    <row r="70" spans="2:39" x14ac:dyDescent="0.25">
      <c r="B70" s="19" t="s">
        <v>129</v>
      </c>
      <c r="C70" s="20" t="s">
        <v>130</v>
      </c>
      <c r="D70" s="27">
        <f>G60*(F60-1)</f>
        <v>20</v>
      </c>
      <c r="E70" s="20">
        <f>E60*SUM(L2,L13,L24,L35,L46)</f>
        <v>10.229493657142889</v>
      </c>
      <c r="F70" s="20">
        <f>E70/D70</f>
        <v>0.51147468285714448</v>
      </c>
      <c r="G70" s="20">
        <f>F70/F71</f>
        <v>24.597510489182305</v>
      </c>
      <c r="H70" s="21">
        <f>_xlfn.F.DIST.RT(G70,D70,D71)</f>
        <v>1.5343642945994995E-37</v>
      </c>
      <c r="I70" s="28"/>
      <c r="J70" s="28"/>
      <c r="K70" s="12"/>
      <c r="L70" s="19" t="s">
        <v>129</v>
      </c>
      <c r="M70" s="20">
        <f>F70</f>
        <v>0.51147468285714448</v>
      </c>
      <c r="N70" s="29" t="s">
        <v>104</v>
      </c>
      <c r="O70" s="20">
        <f>E60</f>
        <v>7</v>
      </c>
      <c r="P70" s="30">
        <f>C61</f>
        <v>7.3067811836734955E-2</v>
      </c>
      <c r="Q70" s="30">
        <f>C62</f>
        <v>7.0097274965986625E-2</v>
      </c>
      <c r="R70" s="26">
        <f t="shared" ref="R70:R71" si="10">Q70/Q$72*$R$72</f>
        <v>89.970193636200847</v>
      </c>
      <c r="W70" s="19" t="s">
        <v>129</v>
      </c>
      <c r="X70" s="20" t="s">
        <v>130</v>
      </c>
      <c r="Y70" s="27">
        <f>AB60*(AA60-1)</f>
        <v>20</v>
      </c>
      <c r="Z70" s="20">
        <f>Z60*SUM(AF2,AF13,AF24,AF35,AF46)</f>
        <v>5.3404678501697226E-3</v>
      </c>
      <c r="AA70" s="20">
        <f>Z70/Y70</f>
        <v>2.6702339250848613E-4</v>
      </c>
      <c r="AB70" s="20">
        <f>AA70/AA71</f>
        <v>21.723678605281989</v>
      </c>
      <c r="AC70" s="21">
        <f>_xlfn.F.DIST.RT(AB70,Y70,Y71)</f>
        <v>1.3313966975629062E-34</v>
      </c>
      <c r="AD70" s="28"/>
      <c r="AE70" s="28"/>
      <c r="AF70" s="12"/>
      <c r="AG70" s="19" t="s">
        <v>129</v>
      </c>
      <c r="AH70" s="20">
        <f>AA70</f>
        <v>2.6702339250848613E-4</v>
      </c>
      <c r="AI70" s="29" t="s">
        <v>104</v>
      </c>
      <c r="AJ70" s="20">
        <f>Z60</f>
        <v>7</v>
      </c>
      <c r="AK70" s="55">
        <f>X61</f>
        <v>3.8146198929783728E-5</v>
      </c>
      <c r="AL70" s="55">
        <f>X62</f>
        <v>3.6390225661034085E-5</v>
      </c>
      <c r="AM70" s="26">
        <f t="shared" ref="AM70:AM71" si="11">AL70/AL$72*$AM$72</f>
        <v>88.194931660737382</v>
      </c>
    </row>
    <row r="71" spans="2:39" x14ac:dyDescent="0.25">
      <c r="B71" s="19" t="s">
        <v>128</v>
      </c>
      <c r="C71" s="20" t="s">
        <v>131</v>
      </c>
      <c r="D71" s="20">
        <f>G60*F60*(E60-1)</f>
        <v>150</v>
      </c>
      <c r="E71" s="30">
        <f>SUM(K2:K6,K13:K17,K24:K28,K35:K39,K46:K50)</f>
        <v>3.1190637142857507</v>
      </c>
      <c r="F71" s="20">
        <f t="shared" ref="F71:F72" si="12">E71/D71</f>
        <v>2.0793758095238337E-2</v>
      </c>
      <c r="G71" s="20"/>
      <c r="H71" s="21"/>
      <c r="I71" s="18"/>
      <c r="J71" s="18"/>
      <c r="K71" s="12"/>
      <c r="L71" s="19" t="s">
        <v>126</v>
      </c>
      <c r="M71" s="20">
        <f>F69</f>
        <v>5.7196765714287667E-2</v>
      </c>
      <c r="N71" s="29" t="s">
        <v>132</v>
      </c>
      <c r="O71" s="20">
        <f>E60*F60</f>
        <v>35</v>
      </c>
      <c r="P71" s="30">
        <f>C63</f>
        <v>1.6341933061225049E-3</v>
      </c>
      <c r="Q71" s="30">
        <f>C64</f>
        <v>-1.2979369061224488E-2</v>
      </c>
      <c r="R71" s="26">
        <f t="shared" si="10"/>
        <v>-16.659083370654752</v>
      </c>
      <c r="W71" s="19" t="s">
        <v>128</v>
      </c>
      <c r="X71" s="20" t="s">
        <v>131</v>
      </c>
      <c r="Y71" s="20">
        <f>AB60*AA60*(Z60-1)</f>
        <v>150</v>
      </c>
      <c r="Z71" s="30">
        <f>SUM(AE2:AE6,AE13:AE17,AE24:AE28,AE35:AE39,AE46:AE50)</f>
        <v>1.8437719321871267E-3</v>
      </c>
      <c r="AA71" s="20">
        <f t="shared" ref="AA71:AA72" si="13">Z71/Y71</f>
        <v>1.2291812881247511E-5</v>
      </c>
      <c r="AB71" s="20"/>
      <c r="AC71" s="21"/>
      <c r="AD71" s="18"/>
      <c r="AE71" s="18"/>
      <c r="AF71" s="12"/>
      <c r="AG71" s="19" t="s">
        <v>126</v>
      </c>
      <c r="AH71" s="20">
        <f>AA69</f>
        <v>7.291603651675239E-6</v>
      </c>
      <c r="AI71" s="29" t="s">
        <v>132</v>
      </c>
      <c r="AJ71" s="20">
        <f>Z60*AA60</f>
        <v>35</v>
      </c>
      <c r="AK71" s="55">
        <f>X63</f>
        <v>2.0833153290500683E-7</v>
      </c>
      <c r="AL71" s="55">
        <f>X64</f>
        <v>-7.420908253051739E-6</v>
      </c>
      <c r="AM71" s="26">
        <f t="shared" si="11"/>
        <v>-17.985227745902961</v>
      </c>
    </row>
    <row r="72" spans="2:39" ht="13.8" thickBot="1" x14ac:dyDescent="0.3">
      <c r="B72" s="31" t="s">
        <v>133</v>
      </c>
      <c r="C72" s="32" t="s">
        <v>134</v>
      </c>
      <c r="D72" s="32">
        <f>G60*F60*E60-1</f>
        <v>174</v>
      </c>
      <c r="E72" s="32">
        <f>SUM(E69:E71)</f>
        <v>13.577344434285791</v>
      </c>
      <c r="F72" s="32">
        <f t="shared" si="12"/>
        <v>7.803071513957352E-2</v>
      </c>
      <c r="G72" s="32"/>
      <c r="H72" s="33"/>
      <c r="I72" s="18"/>
      <c r="J72" s="18"/>
      <c r="K72" s="12"/>
      <c r="L72" s="31" t="s">
        <v>135</v>
      </c>
      <c r="M72" s="32">
        <v>10.499962418300653</v>
      </c>
      <c r="N72" s="32"/>
      <c r="O72" s="32">
        <v>1</v>
      </c>
      <c r="P72" s="34">
        <f>_xlfn.VAR.S(B2:H6,B13:H17,B24:H28,B35:H39,B46:H50)</f>
        <v>7.803071513957352E-2</v>
      </c>
      <c r="Q72" s="34">
        <f>C65</f>
        <v>7.7911664000000491E-2</v>
      </c>
      <c r="R72" s="35">
        <f>100</f>
        <v>100</v>
      </c>
      <c r="W72" s="31" t="s">
        <v>133</v>
      </c>
      <c r="X72" s="32" t="s">
        <v>134</v>
      </c>
      <c r="Y72" s="32">
        <f>AB60*AA60*Z60-1</f>
        <v>174</v>
      </c>
      <c r="Z72" s="32">
        <f>SUM(Z69:Z71)</f>
        <v>7.21340619696355E-3</v>
      </c>
      <c r="AA72" s="32">
        <f t="shared" si="13"/>
        <v>4.1456357453813508E-5</v>
      </c>
      <c r="AB72" s="32"/>
      <c r="AC72" s="33"/>
      <c r="AD72" s="18"/>
      <c r="AE72" s="18"/>
      <c r="AF72" s="12"/>
      <c r="AG72" s="31" t="s">
        <v>135</v>
      </c>
      <c r="AH72" s="32">
        <v>10.499962418300653</v>
      </c>
      <c r="AI72" s="32"/>
      <c r="AJ72" s="32">
        <v>1</v>
      </c>
      <c r="AK72" s="56">
        <f>_xlfn.VAR.S(V2:AB6,V13:AB17,V24:AB28,V35:AB39,V46:AB50)</f>
        <v>4.1456357453813488E-5</v>
      </c>
      <c r="AL72" s="56">
        <f>X65</f>
        <v>4.1261130289229855E-5</v>
      </c>
      <c r="AM72" s="35">
        <f>100</f>
        <v>100</v>
      </c>
    </row>
    <row r="73" spans="2:39" ht="13.8" thickBot="1" x14ac:dyDescent="0.3"/>
    <row r="74" spans="2:39" ht="14.4" x14ac:dyDescent="0.3">
      <c r="L74" s="15" t="s">
        <v>137</v>
      </c>
      <c r="M74" s="16"/>
      <c r="N74" s="16"/>
      <c r="O74" s="45" t="s">
        <v>138</v>
      </c>
      <c r="P74" s="46">
        <v>0.01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5" t="s">
        <v>137</v>
      </c>
      <c r="AH74" s="16"/>
      <c r="AI74" s="16"/>
      <c r="AJ74" s="45" t="s">
        <v>138</v>
      </c>
      <c r="AK74" s="46">
        <v>0.01</v>
      </c>
    </row>
    <row r="75" spans="2:39" x14ac:dyDescent="0.25">
      <c r="L75" s="22" t="s">
        <v>116</v>
      </c>
      <c r="M75" s="23" t="s">
        <v>117</v>
      </c>
      <c r="N75" s="23" t="s">
        <v>139</v>
      </c>
      <c r="O75" s="23" t="s">
        <v>140</v>
      </c>
      <c r="P75" s="24" t="s">
        <v>141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22" t="s">
        <v>116</v>
      </c>
      <c r="AH75" s="23" t="s">
        <v>117</v>
      </c>
      <c r="AI75" s="23" t="s">
        <v>139</v>
      </c>
      <c r="AJ75" s="23" t="s">
        <v>140</v>
      </c>
      <c r="AK75" s="24" t="s">
        <v>141</v>
      </c>
    </row>
    <row r="76" spans="2:39" x14ac:dyDescent="0.25">
      <c r="L76" s="22" t="s">
        <v>126</v>
      </c>
      <c r="M76" s="23">
        <f>D69</f>
        <v>4</v>
      </c>
      <c r="N76" s="60">
        <f>M76*O76/_xlfn.CHISQ.INV(1-P$74/2,M76)</f>
        <v>-3.4937127436971659E-3</v>
      </c>
      <c r="O76" s="60">
        <f>Q71</f>
        <v>-1.2979369061224488E-2</v>
      </c>
      <c r="P76" s="61">
        <f>M76*O76/_xlfn.CHISQ.INV(P$74/2,M76)</f>
        <v>-0.25082227941568119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22" t="s">
        <v>126</v>
      </c>
      <c r="AH76" s="23">
        <f>Y69</f>
        <v>4</v>
      </c>
      <c r="AI76" s="54">
        <f>AH76*AJ76/_xlfn.CHISQ.INV(1-AK$74/2,AH76)</f>
        <v>-1.9975178771169324E-6</v>
      </c>
      <c r="AJ76" s="54">
        <f>AL71</f>
        <v>-7.420908253051739E-6</v>
      </c>
      <c r="AK76" s="57">
        <f>AH76*AJ76/_xlfn.CHISQ.INV(AK$74/2,AH76)</f>
        <v>-1.4340674917132513E-4</v>
      </c>
    </row>
    <row r="77" spans="2:39" x14ac:dyDescent="0.25">
      <c r="L77" s="19" t="s">
        <v>129</v>
      </c>
      <c r="M77" s="23">
        <f>D70</f>
        <v>20</v>
      </c>
      <c r="N77" s="60">
        <f>M77*O77/_xlfn.CHISQ.INV(1-P$74/2,M77)</f>
        <v>3.5051401011739619E-2</v>
      </c>
      <c r="O77" s="62">
        <f>Q70</f>
        <v>7.0097274965986625E-2</v>
      </c>
      <c r="P77" s="61">
        <f>M77*O77/_xlfn.CHISQ.INV(P$74/2,M77)</f>
        <v>0.18858957085097264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9" t="s">
        <v>129</v>
      </c>
      <c r="AH77" s="23">
        <f>Y70</f>
        <v>20</v>
      </c>
      <c r="AI77" s="54">
        <f>AH77*AJ77/_xlfn.CHISQ.INV(1-AK$74/2,AH77)</f>
        <v>1.8196547485926227E-5</v>
      </c>
      <c r="AJ77" s="55">
        <f>AL70</f>
        <v>3.6390225661034085E-5</v>
      </c>
      <c r="AK77" s="57">
        <f>AH77*AJ77/_xlfn.CHISQ.INV(AK$74/2,AH77)</f>
        <v>9.7904191623918667E-5</v>
      </c>
    </row>
    <row r="78" spans="2:39" x14ac:dyDescent="0.25">
      <c r="L78" s="19" t="s">
        <v>128</v>
      </c>
      <c r="M78" s="23">
        <f>D71</f>
        <v>150</v>
      </c>
      <c r="N78" s="60">
        <f>M78*O78/_xlfn.CHISQ.INV(1-P$74/2,M78)</f>
        <v>1.5724241153021651E-2</v>
      </c>
      <c r="O78" s="62">
        <f>Q69</f>
        <v>2.0793758095238354E-2</v>
      </c>
      <c r="P78" s="61">
        <f>M78*O78/_xlfn.CHISQ.INV(P$74/2,M78)</f>
        <v>2.8577968369824423E-2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9" t="s">
        <v>128</v>
      </c>
      <c r="AH78" s="23">
        <f>Y71</f>
        <v>150</v>
      </c>
      <c r="AI78" s="54">
        <f>AH78*AJ78/_xlfn.CHISQ.INV(1-AK$74/2,AH78)</f>
        <v>9.2950696582746877E-6</v>
      </c>
      <c r="AJ78" s="55">
        <f>AL69</f>
        <v>1.2291812881247507E-5</v>
      </c>
      <c r="AK78" s="57">
        <f>AH78*AJ78/_xlfn.CHISQ.INV(AK$74/2,AH78)</f>
        <v>1.6893292598634756E-5</v>
      </c>
    </row>
    <row r="79" spans="2:39" ht="13.8" thickBot="1" x14ac:dyDescent="0.3">
      <c r="L79" s="31" t="s">
        <v>135</v>
      </c>
      <c r="M79" s="47">
        <f>D72</f>
        <v>174</v>
      </c>
      <c r="N79" s="63">
        <f>M79*O79/_xlfn.CHISQ.INV(1-P$74/2,M79)</f>
        <v>6.0038719300373591E-2</v>
      </c>
      <c r="O79" s="64">
        <f>Q72</f>
        <v>7.7911664000000491E-2</v>
      </c>
      <c r="P79" s="65">
        <f>M79*O79/_xlfn.CHISQ.INV(P$74/2,M79)</f>
        <v>0.10451827655897511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31" t="s">
        <v>135</v>
      </c>
      <c r="AH79" s="47">
        <f>Y72</f>
        <v>174</v>
      </c>
      <c r="AI79" s="58">
        <f>AH79*AJ79/_xlfn.CHISQ.INV(1-AK$74/2,AH79)</f>
        <v>3.1795822246219743E-5</v>
      </c>
      <c r="AJ79" s="56">
        <f>AL72</f>
        <v>4.1261130289229855E-5</v>
      </c>
      <c r="AK79" s="59">
        <f>AH79*AJ79/_xlfn.CHISQ.INV(AK$74/2,AH79)</f>
        <v>5.5351689404369582E-5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opLeftCell="A7" zoomScale="70" zoomScaleNormal="70" workbookViewId="0">
      <selection activeCell="S21" sqref="S21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'data in order'!K13</f>
        <v>-0.19599999999999973</v>
      </c>
      <c r="C2" s="66">
        <f>'data in order'!L13</f>
        <v>-1.9599999999999972E-2</v>
      </c>
      <c r="D2" s="79">
        <v>10</v>
      </c>
    </row>
    <row r="3" spans="1:4" x14ac:dyDescent="0.25">
      <c r="A3" s="79">
        <v>1</v>
      </c>
      <c r="B3" s="79">
        <f>'data in order'!Q13</f>
        <v>-0.20199999999999996</v>
      </c>
      <c r="C3" s="66">
        <f>'data in order'!R13</f>
        <v>-2.0199999999999996E-2</v>
      </c>
      <c r="D3" s="79">
        <v>10</v>
      </c>
    </row>
    <row r="4" spans="1:4" x14ac:dyDescent="0.25">
      <c r="A4" s="79">
        <v>1</v>
      </c>
      <c r="B4" s="79">
        <f>'data in order'!W13</f>
        <v>-0.14899999999999913</v>
      </c>
      <c r="C4" s="66">
        <f>'data in order'!X13</f>
        <v>-1.4899999999999913E-2</v>
      </c>
      <c r="D4" s="79">
        <v>10</v>
      </c>
    </row>
    <row r="5" spans="1:4" x14ac:dyDescent="0.25">
      <c r="A5" s="79">
        <v>1</v>
      </c>
      <c r="B5" s="79">
        <f>'data in order'!AC13</f>
        <v>-0.35599999999999987</v>
      </c>
      <c r="C5" s="66">
        <f>'data in order'!AD13</f>
        <v>-3.5599999999999986E-2</v>
      </c>
      <c r="D5" s="79">
        <v>10</v>
      </c>
    </row>
    <row r="6" spans="1:4" x14ac:dyDescent="0.25">
      <c r="A6" s="79">
        <v>1</v>
      </c>
      <c r="B6" s="79">
        <f>'data in order'!AI13</f>
        <v>-0.18200000000000038</v>
      </c>
      <c r="C6" s="66">
        <f>'data in order'!AJ13</f>
        <v>-1.8200000000000039E-2</v>
      </c>
      <c r="D6" s="79">
        <v>10</v>
      </c>
    </row>
    <row r="7" spans="1:4" x14ac:dyDescent="0.25">
      <c r="A7" s="79">
        <v>1</v>
      </c>
      <c r="B7" s="79">
        <f>'data in order'!K14</f>
        <v>-0.52300000000000324</v>
      </c>
      <c r="C7" s="66">
        <f>'data in order'!L14</f>
        <v>-1.3075000000000081E-2</v>
      </c>
      <c r="D7" s="79">
        <v>40</v>
      </c>
    </row>
    <row r="8" spans="1:4" x14ac:dyDescent="0.25">
      <c r="A8" s="79">
        <v>1</v>
      </c>
      <c r="B8" s="79">
        <f>'data in order'!Q14</f>
        <v>-0.38000000000000256</v>
      </c>
      <c r="C8" s="66">
        <f>'data in order'!R14</f>
        <v>-9.5000000000000639E-3</v>
      </c>
      <c r="D8" s="79">
        <v>40</v>
      </c>
    </row>
    <row r="9" spans="1:4" x14ac:dyDescent="0.25">
      <c r="A9" s="79">
        <v>1</v>
      </c>
      <c r="B9" s="79">
        <f>'data in order'!W14</f>
        <v>-0.47399999999999665</v>
      </c>
      <c r="C9" s="66">
        <f>'data in order'!X14</f>
        <v>-1.1849999999999916E-2</v>
      </c>
      <c r="D9" s="79">
        <v>40</v>
      </c>
    </row>
    <row r="10" spans="1:4" x14ac:dyDescent="0.25">
      <c r="A10" s="79">
        <v>1</v>
      </c>
      <c r="B10" s="79">
        <f>'data in order'!AC14</f>
        <v>-0.45799999999999841</v>
      </c>
      <c r="C10" s="66">
        <f>'data in order'!AD14</f>
        <v>-1.144999999999996E-2</v>
      </c>
      <c r="D10" s="79">
        <v>40</v>
      </c>
    </row>
    <row r="11" spans="1:4" x14ac:dyDescent="0.25">
      <c r="A11" s="79">
        <v>1</v>
      </c>
      <c r="B11" s="79">
        <f>'data in order'!AI14</f>
        <v>-0.48799999999999955</v>
      </c>
      <c r="C11" s="66">
        <f>'data in order'!AJ14</f>
        <v>-1.2199999999999989E-2</v>
      </c>
      <c r="D11" s="79">
        <v>40</v>
      </c>
    </row>
    <row r="12" spans="1:4" x14ac:dyDescent="0.25">
      <c r="A12" s="79">
        <v>1</v>
      </c>
      <c r="B12" s="79">
        <f>'data in order'!K15</f>
        <v>-0.70900000000000318</v>
      </c>
      <c r="C12" s="66">
        <f>'data in order'!L15</f>
        <v>-8.8625000000000405E-3</v>
      </c>
      <c r="D12" s="79">
        <v>80</v>
      </c>
    </row>
    <row r="13" spans="1:4" x14ac:dyDescent="0.25">
      <c r="A13" s="79">
        <v>1</v>
      </c>
      <c r="B13" s="79">
        <f>'data in order'!Q15</f>
        <v>-0.54900000000000659</v>
      </c>
      <c r="C13" s="66">
        <f>'data in order'!R15</f>
        <v>-6.8625000000000821E-3</v>
      </c>
      <c r="D13" s="79">
        <v>80</v>
      </c>
    </row>
    <row r="14" spans="1:4" x14ac:dyDescent="0.25">
      <c r="A14" s="79">
        <v>1</v>
      </c>
      <c r="B14" s="79">
        <f>'data in order'!W15</f>
        <v>-0.70099999999999341</v>
      </c>
      <c r="C14" s="66">
        <f>'data in order'!X15</f>
        <v>-8.7624999999999179E-3</v>
      </c>
      <c r="D14" s="79">
        <v>80</v>
      </c>
    </row>
    <row r="15" spans="1:4" x14ac:dyDescent="0.25">
      <c r="A15" s="79">
        <v>1</v>
      </c>
      <c r="B15" s="79">
        <f>'data in order'!AC15</f>
        <v>-0.56900000000000261</v>
      </c>
      <c r="C15" s="66">
        <f>'data in order'!AD15</f>
        <v>-7.1125000000000329E-3</v>
      </c>
      <c r="D15" s="79">
        <v>80</v>
      </c>
    </row>
    <row r="16" spans="1:4" x14ac:dyDescent="0.25">
      <c r="A16" s="79">
        <v>1</v>
      </c>
      <c r="B16" s="79">
        <f>'data in order'!AI15</f>
        <v>-0.66599999999999682</v>
      </c>
      <c r="C16" s="66">
        <f>'data in order'!AJ15</f>
        <v>-8.3249999999999609E-3</v>
      </c>
      <c r="D16" s="79">
        <v>80</v>
      </c>
    </row>
    <row r="17" spans="1:4" x14ac:dyDescent="0.25">
      <c r="A17" s="79">
        <v>1</v>
      </c>
      <c r="B17" s="79">
        <f>'data in order'!K16</f>
        <v>-0.6810000000000116</v>
      </c>
      <c r="C17" s="66">
        <f>'data in order'!L16</f>
        <v>-4.2562500000000725E-3</v>
      </c>
      <c r="D17" s="79">
        <v>160</v>
      </c>
    </row>
    <row r="18" spans="1:4" x14ac:dyDescent="0.25">
      <c r="A18" s="79">
        <v>1</v>
      </c>
      <c r="B18" s="79">
        <f>'data in order'!Q16</f>
        <v>-0.88599999999999568</v>
      </c>
      <c r="C18" s="66">
        <f>'data in order'!R16</f>
        <v>-5.537499999999973E-3</v>
      </c>
      <c r="D18" s="79">
        <v>160</v>
      </c>
    </row>
    <row r="19" spans="1:4" x14ac:dyDescent="0.25">
      <c r="A19" s="79">
        <v>1</v>
      </c>
      <c r="B19" s="79">
        <f>'data in order'!W16</f>
        <v>-0.66499999999999204</v>
      </c>
      <c r="C19" s="66">
        <f>'data in order'!X16</f>
        <v>-4.1562499999999499E-3</v>
      </c>
      <c r="D19" s="79">
        <v>160</v>
      </c>
    </row>
    <row r="20" spans="1:4" x14ac:dyDescent="0.25">
      <c r="A20" s="79">
        <v>1</v>
      </c>
      <c r="B20" s="79">
        <f>'data in order'!AC16</f>
        <v>-0.83899999999999864</v>
      </c>
      <c r="C20" s="66">
        <f>'data in order'!AD16</f>
        <v>-5.2437499999999915E-3</v>
      </c>
      <c r="D20" s="79">
        <v>160</v>
      </c>
    </row>
    <row r="21" spans="1:4" x14ac:dyDescent="0.25">
      <c r="A21" s="79">
        <v>1</v>
      </c>
      <c r="B21" s="79">
        <f>'data in order'!AI16</f>
        <v>-0.875</v>
      </c>
      <c r="C21" s="66">
        <f>'data in order'!AJ16</f>
        <v>-5.4687499999999997E-3</v>
      </c>
      <c r="D21" s="79">
        <v>160</v>
      </c>
    </row>
    <row r="22" spans="1:4" x14ac:dyDescent="0.25">
      <c r="A22" s="79">
        <v>1</v>
      </c>
      <c r="B22" s="79">
        <f>'data in order'!K17</f>
        <v>-1.1370000000000005</v>
      </c>
      <c r="C22" s="66">
        <f>'data in order'!L17</f>
        <v>-5.16818181818182E-3</v>
      </c>
      <c r="D22" s="79">
        <v>220</v>
      </c>
    </row>
    <row r="23" spans="1:4" x14ac:dyDescent="0.25">
      <c r="A23" s="79">
        <v>1</v>
      </c>
      <c r="B23" s="79">
        <f>'data in order'!Q17</f>
        <v>-0.89599999999998658</v>
      </c>
      <c r="C23" s="66">
        <f>'data in order'!R17</f>
        <v>-4.0727272727272114E-3</v>
      </c>
      <c r="D23" s="79">
        <v>220</v>
      </c>
    </row>
    <row r="24" spans="1:4" x14ac:dyDescent="0.25">
      <c r="A24" s="79">
        <v>1</v>
      </c>
      <c r="B24" s="79">
        <f>'data in order'!W17</f>
        <v>-1.117999999999995</v>
      </c>
      <c r="C24" s="66">
        <f>'data in order'!X17</f>
        <v>-5.0818181818181587E-3</v>
      </c>
      <c r="D24" s="79">
        <v>220</v>
      </c>
    </row>
    <row r="25" spans="1:4" x14ac:dyDescent="0.25">
      <c r="A25" s="79">
        <v>1</v>
      </c>
      <c r="B25" s="79">
        <f>'data in order'!AC17</f>
        <v>-1.1990000000000123</v>
      </c>
      <c r="C25" s="66">
        <f>'data in order'!AD17</f>
        <v>-5.4500000000000555E-3</v>
      </c>
      <c r="D25" s="79">
        <v>220</v>
      </c>
    </row>
    <row r="26" spans="1:4" x14ac:dyDescent="0.25">
      <c r="A26" s="79">
        <v>1</v>
      </c>
      <c r="B26" s="79">
        <f>'data in order'!AI17</f>
        <v>-1.1930000000000121</v>
      </c>
      <c r="C26" s="66">
        <f>'data in order'!AJ17</f>
        <v>-5.4227272727273273E-3</v>
      </c>
      <c r="D26" s="79">
        <v>220</v>
      </c>
    </row>
    <row r="27" spans="1:4" x14ac:dyDescent="0.25">
      <c r="A27" s="79">
        <v>2</v>
      </c>
      <c r="B27" s="79">
        <f>'data in order'!K30</f>
        <v>-0.16099999999999959</v>
      </c>
      <c r="C27" s="66">
        <f>'data in order'!L30</f>
        <v>-1.6099999999999958E-2</v>
      </c>
      <c r="D27" s="79">
        <v>10</v>
      </c>
    </row>
    <row r="28" spans="1:4" x14ac:dyDescent="0.25">
      <c r="A28" s="79">
        <v>2</v>
      </c>
      <c r="B28" s="79">
        <f>'data in order'!Q30</f>
        <v>-0.22100000000000009</v>
      </c>
      <c r="C28" s="66">
        <f>'data in order'!R30</f>
        <v>-2.2100000000000009E-2</v>
      </c>
      <c r="D28" s="79">
        <v>10</v>
      </c>
    </row>
    <row r="29" spans="1:4" x14ac:dyDescent="0.25">
      <c r="A29" s="79">
        <v>2</v>
      </c>
      <c r="B29" s="79">
        <f>'data in order'!W30</f>
        <v>-0.18299999999999983</v>
      </c>
      <c r="C29" s="66">
        <f>'data in order'!X30</f>
        <v>-1.8299999999999983E-2</v>
      </c>
      <c r="D29" s="79">
        <v>10</v>
      </c>
    </row>
    <row r="30" spans="1:4" x14ac:dyDescent="0.25">
      <c r="A30" s="79">
        <v>2</v>
      </c>
      <c r="B30" s="79">
        <f>'data in order'!AC30</f>
        <v>-0.22100000000000009</v>
      </c>
      <c r="C30" s="66">
        <f>'data in order'!AD30</f>
        <v>-2.2100000000000009E-2</v>
      </c>
      <c r="D30" s="79">
        <v>10</v>
      </c>
    </row>
    <row r="31" spans="1:4" x14ac:dyDescent="0.25">
      <c r="A31" s="79">
        <v>2</v>
      </c>
      <c r="B31" s="79">
        <f>'data in order'!AI30</f>
        <v>-0.24600000000000044</v>
      </c>
      <c r="C31" s="66">
        <f>'data in order'!AJ30</f>
        <v>-2.4600000000000045E-2</v>
      </c>
      <c r="D31" s="79">
        <v>10</v>
      </c>
    </row>
    <row r="32" spans="1:4" x14ac:dyDescent="0.25">
      <c r="A32" s="79">
        <v>2</v>
      </c>
      <c r="B32" s="79">
        <f>'data in order'!K31</f>
        <v>-0.52000000000000313</v>
      </c>
      <c r="C32" s="66">
        <f>'data in order'!L31</f>
        <v>-1.3000000000000077E-2</v>
      </c>
      <c r="D32" s="79">
        <v>40</v>
      </c>
    </row>
    <row r="33" spans="1:4" x14ac:dyDescent="0.25">
      <c r="A33" s="79">
        <v>2</v>
      </c>
      <c r="B33" s="79">
        <f>'data in order'!Q31</f>
        <v>-0.13300000000000267</v>
      </c>
      <c r="C33" s="66">
        <f>'data in order'!R31</f>
        <v>-3.3250000000000666E-3</v>
      </c>
      <c r="D33" s="79">
        <v>40</v>
      </c>
    </row>
    <row r="34" spans="1:4" x14ac:dyDescent="0.25">
      <c r="A34" s="79">
        <v>2</v>
      </c>
      <c r="B34" s="79">
        <f>'data in order'!W31</f>
        <v>-0.32600000000000051</v>
      </c>
      <c r="C34" s="66">
        <f>'data in order'!X31</f>
        <v>-8.1500000000000131E-3</v>
      </c>
      <c r="D34" s="79">
        <v>40</v>
      </c>
    </row>
    <row r="35" spans="1:4" x14ac:dyDescent="0.25">
      <c r="A35" s="79">
        <v>2</v>
      </c>
      <c r="B35" s="79">
        <f>'data in order'!AC31</f>
        <v>-0.45799999999999841</v>
      </c>
      <c r="C35" s="66">
        <f>'data in order'!AD31</f>
        <v>-1.144999999999996E-2</v>
      </c>
      <c r="D35" s="79">
        <v>40</v>
      </c>
    </row>
    <row r="36" spans="1:4" x14ac:dyDescent="0.25">
      <c r="A36" s="79">
        <v>2</v>
      </c>
      <c r="B36" s="79">
        <f>'data in order'!AI31</f>
        <v>-0.4269999999999996</v>
      </c>
      <c r="C36" s="66">
        <f>'data in order'!AJ31</f>
        <v>-1.067499999999999E-2</v>
      </c>
      <c r="D36" s="79">
        <v>40</v>
      </c>
    </row>
    <row r="37" spans="1:4" x14ac:dyDescent="0.25">
      <c r="A37" s="79">
        <v>2</v>
      </c>
      <c r="B37" s="79">
        <f>'data in order'!K32</f>
        <v>-0.76200000000000045</v>
      </c>
      <c r="C37" s="66">
        <f>'data in order'!L32</f>
        <v>-9.5250000000000057E-3</v>
      </c>
      <c r="D37" s="79">
        <v>80</v>
      </c>
    </row>
    <row r="38" spans="1:4" x14ac:dyDescent="0.25">
      <c r="A38" s="79">
        <v>2</v>
      </c>
      <c r="B38" s="79">
        <f>'data in order'!Q32</f>
        <v>-0.60099999999999909</v>
      </c>
      <c r="C38" s="66">
        <f>'data in order'!R32</f>
        <v>-7.5124999999999888E-3</v>
      </c>
      <c r="D38" s="79">
        <v>80</v>
      </c>
    </row>
    <row r="39" spans="1:4" x14ac:dyDescent="0.25">
      <c r="A39" s="79">
        <v>2</v>
      </c>
      <c r="B39" s="79">
        <f>'data in order'!W32</f>
        <v>-0.6629999999999967</v>
      </c>
      <c r="C39" s="66">
        <f>'data in order'!X32</f>
        <v>-8.2874999999999581E-3</v>
      </c>
      <c r="D39" s="79">
        <v>80</v>
      </c>
    </row>
    <row r="40" spans="1:4" x14ac:dyDescent="0.25">
      <c r="A40" s="79">
        <v>2</v>
      </c>
      <c r="B40" s="79">
        <f>'data in order'!AC32</f>
        <v>-0.80200000000000671</v>
      </c>
      <c r="C40" s="66">
        <f>'data in order'!AD32</f>
        <v>-1.0025000000000084E-2</v>
      </c>
      <c r="D40" s="79">
        <v>80</v>
      </c>
    </row>
    <row r="41" spans="1:4" x14ac:dyDescent="0.25">
      <c r="A41" s="79">
        <v>2</v>
      </c>
      <c r="B41" s="79">
        <f>'data in order'!AI32</f>
        <v>-0.62600000000000477</v>
      </c>
      <c r="C41" s="66">
        <f>'data in order'!AJ32</f>
        <v>-7.8250000000000593E-3</v>
      </c>
      <c r="D41" s="79">
        <v>80</v>
      </c>
    </row>
    <row r="42" spans="1:4" x14ac:dyDescent="0.25">
      <c r="A42" s="79">
        <v>2</v>
      </c>
      <c r="B42" s="79">
        <f>'data in order'!K33</f>
        <v>-0.82900000000000773</v>
      </c>
      <c r="C42" s="66">
        <f>'data in order'!L33</f>
        <v>-5.1812500000000487E-3</v>
      </c>
      <c r="D42" s="79">
        <v>160</v>
      </c>
    </row>
    <row r="43" spans="1:4" x14ac:dyDescent="0.25">
      <c r="A43" s="79">
        <v>2</v>
      </c>
      <c r="B43" s="79">
        <f>'data in order'!Q33</f>
        <v>-0.72399999999998954</v>
      </c>
      <c r="C43" s="66">
        <f>'data in order'!R33</f>
        <v>-4.5249999999999345E-3</v>
      </c>
      <c r="D43" s="79">
        <v>160</v>
      </c>
    </row>
    <row r="44" spans="1:4" x14ac:dyDescent="0.25">
      <c r="A44" s="79">
        <v>2</v>
      </c>
      <c r="B44" s="79">
        <f>'data in order'!W33</f>
        <v>-0.69700000000000273</v>
      </c>
      <c r="C44" s="66">
        <f>'data in order'!X33</f>
        <v>-4.3562500000000172E-3</v>
      </c>
      <c r="D44" s="79">
        <v>160</v>
      </c>
    </row>
    <row r="45" spans="1:4" x14ac:dyDescent="0.25">
      <c r="A45" s="79">
        <v>2</v>
      </c>
      <c r="B45" s="79">
        <f>'data in order'!AC33</f>
        <v>-0.47100000000000364</v>
      </c>
      <c r="C45" s="66">
        <f>'data in order'!AD33</f>
        <v>-2.9437500000000227E-3</v>
      </c>
      <c r="D45" s="79">
        <v>160</v>
      </c>
    </row>
    <row r="46" spans="1:4" x14ac:dyDescent="0.25">
      <c r="A46" s="79">
        <v>2</v>
      </c>
      <c r="B46" s="79">
        <f>'data in order'!AI33</f>
        <v>-0.86899999999999977</v>
      </c>
      <c r="C46" s="66">
        <f>'data in order'!AJ33</f>
        <v>-5.4312499999999986E-3</v>
      </c>
      <c r="D46" s="79">
        <v>160</v>
      </c>
    </row>
    <row r="47" spans="1:4" x14ac:dyDescent="0.25">
      <c r="A47" s="79">
        <v>2</v>
      </c>
      <c r="B47" s="79">
        <f>'data in order'!K34</f>
        <v>-1.1270000000000095</v>
      </c>
      <c r="C47" s="66">
        <f>'data in order'!L34</f>
        <v>-5.1227272727273161E-3</v>
      </c>
      <c r="D47" s="79">
        <v>220</v>
      </c>
    </row>
    <row r="48" spans="1:4" x14ac:dyDescent="0.25">
      <c r="A48" s="79">
        <v>2</v>
      </c>
      <c r="B48" s="79">
        <f>'data in order'!Q34</f>
        <v>-0.79900000000000659</v>
      </c>
      <c r="C48" s="66">
        <f>'data in order'!R34</f>
        <v>-3.6318181818182117E-3</v>
      </c>
      <c r="D48" s="79">
        <v>220</v>
      </c>
    </row>
    <row r="49" spans="1:4" x14ac:dyDescent="0.25">
      <c r="A49" s="79">
        <v>2</v>
      </c>
      <c r="B49" s="79">
        <f>'data in order'!W34</f>
        <v>-0.91100000000000136</v>
      </c>
      <c r="C49" s="66">
        <f>'data in order'!X34</f>
        <v>-4.140909090909097E-3</v>
      </c>
      <c r="D49" s="79">
        <v>220</v>
      </c>
    </row>
    <row r="50" spans="1:4" x14ac:dyDescent="0.25">
      <c r="A50" s="79">
        <v>2</v>
      </c>
      <c r="B50" s="79">
        <f>'data in order'!AC34</f>
        <v>-1.3259999999999934</v>
      </c>
      <c r="C50" s="66">
        <f>'data in order'!AD34</f>
        <v>-6.0272727272726971E-3</v>
      </c>
      <c r="D50" s="79">
        <v>220</v>
      </c>
    </row>
    <row r="51" spans="1:4" x14ac:dyDescent="0.25">
      <c r="A51" s="79">
        <v>2</v>
      </c>
      <c r="B51" s="79">
        <f>'data in order'!AI34</f>
        <v>-1.1670000000000016</v>
      </c>
      <c r="C51" s="66">
        <f>'data in order'!AJ34</f>
        <v>-5.304545454545462E-3</v>
      </c>
      <c r="D51" s="79">
        <v>220</v>
      </c>
    </row>
    <row r="52" spans="1:4" x14ac:dyDescent="0.25">
      <c r="A52" s="79">
        <v>3</v>
      </c>
      <c r="B52" s="79">
        <f>'data in order'!K47</f>
        <v>-0.17500000000000071</v>
      </c>
      <c r="C52" s="66">
        <f>'data in order'!L47</f>
        <v>-1.7500000000000071E-2</v>
      </c>
      <c r="D52" s="79">
        <v>10</v>
      </c>
    </row>
    <row r="53" spans="1:4" x14ac:dyDescent="0.25">
      <c r="A53" s="79">
        <v>3</v>
      </c>
      <c r="B53" s="79">
        <f>'data in order'!Q47</f>
        <v>-0.23799999999999955</v>
      </c>
      <c r="C53" s="66">
        <f>'data in order'!R47</f>
        <v>-2.3799999999999953E-2</v>
      </c>
      <c r="D53" s="79">
        <v>10</v>
      </c>
    </row>
    <row r="54" spans="1:4" x14ac:dyDescent="0.25">
      <c r="A54" s="79">
        <v>3</v>
      </c>
      <c r="B54" s="79">
        <f>'data in order'!W47</f>
        <v>-0.24099999999999966</v>
      </c>
      <c r="C54" s="66">
        <f>'data in order'!X47</f>
        <v>-2.4099999999999965E-2</v>
      </c>
      <c r="D54" s="79">
        <v>10</v>
      </c>
    </row>
    <row r="55" spans="1:4" x14ac:dyDescent="0.25">
      <c r="A55" s="79">
        <v>3</v>
      </c>
      <c r="B55" s="79">
        <f>'data in order'!AC47</f>
        <v>-0.1720000000000006</v>
      </c>
      <c r="C55" s="66">
        <f>'data in order'!AD47</f>
        <v>-1.7200000000000059E-2</v>
      </c>
      <c r="D55" s="79">
        <v>10</v>
      </c>
    </row>
    <row r="56" spans="1:4" x14ac:dyDescent="0.25">
      <c r="A56" s="79">
        <v>3</v>
      </c>
      <c r="B56" s="79">
        <f>'data in order'!AI47</f>
        <v>-0.18699999999999939</v>
      </c>
      <c r="C56" s="66">
        <f>'data in order'!AJ47</f>
        <v>-1.8699999999999939E-2</v>
      </c>
      <c r="D56" s="79">
        <v>10</v>
      </c>
    </row>
    <row r="57" spans="1:4" x14ac:dyDescent="0.25">
      <c r="A57" s="79">
        <v>3</v>
      </c>
      <c r="B57" s="79">
        <f>'data in order'!K48</f>
        <v>-0.60300000000000153</v>
      </c>
      <c r="C57" s="66">
        <f>'data in order'!L48</f>
        <v>-1.5075000000000038E-2</v>
      </c>
      <c r="D57" s="79">
        <v>40</v>
      </c>
    </row>
    <row r="58" spans="1:4" x14ac:dyDescent="0.25">
      <c r="A58" s="79">
        <v>3</v>
      </c>
      <c r="B58" s="79">
        <f>'data in order'!Q48</f>
        <v>-0.35199999999999676</v>
      </c>
      <c r="C58" s="66">
        <f>'data in order'!R48</f>
        <v>-8.799999999999919E-3</v>
      </c>
      <c r="D58" s="79">
        <v>40</v>
      </c>
    </row>
    <row r="59" spans="1:4" x14ac:dyDescent="0.25">
      <c r="A59" s="79">
        <v>3</v>
      </c>
      <c r="B59" s="79">
        <f>'data in order'!W48</f>
        <v>-0.44899999999999807</v>
      </c>
      <c r="C59" s="66">
        <f>'data in order'!X48</f>
        <v>-1.1224999999999952E-2</v>
      </c>
      <c r="D59" s="79">
        <v>40</v>
      </c>
    </row>
    <row r="60" spans="1:4" x14ac:dyDescent="0.25">
      <c r="A60" s="79">
        <v>3</v>
      </c>
      <c r="B60" s="79">
        <f>'data in order'!AC48</f>
        <v>-0.50099999999999767</v>
      </c>
      <c r="C60" s="66">
        <f>'data in order'!AD48</f>
        <v>-1.2524999999999942E-2</v>
      </c>
      <c r="D60" s="79">
        <v>40</v>
      </c>
    </row>
    <row r="61" spans="1:4" x14ac:dyDescent="0.25">
      <c r="A61" s="79">
        <v>3</v>
      </c>
      <c r="B61" s="79">
        <f>'data in order'!AI48</f>
        <v>-0.34199999999999875</v>
      </c>
      <c r="C61" s="66">
        <f>'data in order'!AJ48</f>
        <v>-8.5499999999999691E-3</v>
      </c>
      <c r="D61" s="79">
        <v>40</v>
      </c>
    </row>
    <row r="62" spans="1:4" x14ac:dyDescent="0.25">
      <c r="A62" s="79">
        <v>3</v>
      </c>
      <c r="B62" s="79">
        <f>'data in order'!K49</f>
        <v>-0.63599999999999568</v>
      </c>
      <c r="C62" s="66">
        <f>'data in order'!L49</f>
        <v>-7.9499999999999467E-3</v>
      </c>
      <c r="D62" s="79">
        <v>80</v>
      </c>
    </row>
    <row r="63" spans="1:4" x14ac:dyDescent="0.25">
      <c r="A63" s="79">
        <v>3</v>
      </c>
      <c r="B63" s="79">
        <f>'data in order'!Q49</f>
        <v>-0.63899999999999579</v>
      </c>
      <c r="C63" s="66">
        <f>'data in order'!R49</f>
        <v>-7.9874999999999478E-3</v>
      </c>
      <c r="D63" s="79">
        <v>80</v>
      </c>
    </row>
    <row r="64" spans="1:4" x14ac:dyDescent="0.25">
      <c r="A64" s="79">
        <v>3</v>
      </c>
      <c r="B64" s="79">
        <f>'data in order'!W49</f>
        <v>-0.63400000000000034</v>
      </c>
      <c r="C64" s="66">
        <f>'data in order'!X49</f>
        <v>-7.925000000000005E-3</v>
      </c>
      <c r="D64" s="79">
        <v>80</v>
      </c>
    </row>
    <row r="65" spans="1:4" x14ac:dyDescent="0.25">
      <c r="A65" s="79">
        <v>3</v>
      </c>
      <c r="B65" s="79">
        <f>'data in order'!AC49</f>
        <v>-0.76699999999999591</v>
      </c>
      <c r="C65" s="66">
        <f>'data in order'!AD49</f>
        <v>-9.5874999999999485E-3</v>
      </c>
      <c r="D65" s="79">
        <v>80</v>
      </c>
    </row>
    <row r="66" spans="1:4" x14ac:dyDescent="0.25">
      <c r="A66" s="79">
        <v>3</v>
      </c>
      <c r="B66" s="79">
        <f>'data in order'!AI49</f>
        <v>-0.61700000000000443</v>
      </c>
      <c r="C66" s="66">
        <f>'data in order'!AJ49</f>
        <v>-7.7125000000000552E-3</v>
      </c>
      <c r="D66" s="79">
        <v>80</v>
      </c>
    </row>
    <row r="67" spans="1:4" x14ac:dyDescent="0.25">
      <c r="A67" s="79">
        <v>3</v>
      </c>
      <c r="B67" s="79">
        <f>'data in order'!K50</f>
        <v>-0.70300000000000296</v>
      </c>
      <c r="C67" s="66">
        <f>'data in order'!L50</f>
        <v>-4.3937500000000183E-3</v>
      </c>
      <c r="D67" s="79">
        <v>160</v>
      </c>
    </row>
    <row r="68" spans="1:4" x14ac:dyDescent="0.25">
      <c r="A68" s="79">
        <v>3</v>
      </c>
      <c r="B68" s="79">
        <f>'data in order'!Q50</f>
        <v>-0.56000000000000227</v>
      </c>
      <c r="C68" s="66">
        <f>'data in order'!R50</f>
        <v>-3.5000000000000144E-3</v>
      </c>
      <c r="D68" s="79">
        <v>160</v>
      </c>
    </row>
    <row r="69" spans="1:4" x14ac:dyDescent="0.25">
      <c r="A69" s="79">
        <v>3</v>
      </c>
      <c r="B69" s="79">
        <f>'data in order'!W50</f>
        <v>-0.77500000000000568</v>
      </c>
      <c r="C69" s="66">
        <f>'data in order'!X50</f>
        <v>-4.8437500000000355E-3</v>
      </c>
      <c r="D69" s="79">
        <v>160</v>
      </c>
    </row>
    <row r="70" spans="1:4" x14ac:dyDescent="0.25">
      <c r="A70" s="79">
        <v>3</v>
      </c>
      <c r="B70" s="79">
        <f>'data in order'!AC50</f>
        <v>-0.92500000000001137</v>
      </c>
      <c r="C70" s="66">
        <f>'data in order'!AD50</f>
        <v>-5.7812500000000711E-3</v>
      </c>
      <c r="D70" s="79">
        <v>160</v>
      </c>
    </row>
    <row r="71" spans="1:4" x14ac:dyDescent="0.25">
      <c r="A71" s="79">
        <v>3</v>
      </c>
      <c r="B71" s="79">
        <f>'data in order'!AI50</f>
        <v>-0.78600000000000136</v>
      </c>
      <c r="C71" s="66">
        <f>'data in order'!AJ50</f>
        <v>-4.9125000000000089E-3</v>
      </c>
      <c r="D71" s="79">
        <v>160</v>
      </c>
    </row>
    <row r="72" spans="1:4" x14ac:dyDescent="0.25">
      <c r="A72" s="79">
        <v>3</v>
      </c>
      <c r="B72" s="79">
        <f>'data in order'!K51</f>
        <v>-0.992999999999995</v>
      </c>
      <c r="C72" s="66">
        <f>'data in order'!L51</f>
        <v>-4.5136363636363412E-3</v>
      </c>
      <c r="D72" s="79">
        <v>220</v>
      </c>
    </row>
    <row r="73" spans="1:4" x14ac:dyDescent="0.25">
      <c r="A73" s="79">
        <v>3</v>
      </c>
      <c r="B73" s="79">
        <f>'data in order'!Q51</f>
        <v>-0.96299999999999386</v>
      </c>
      <c r="C73" s="66">
        <f>'data in order'!R51</f>
        <v>-4.3772727272726993E-3</v>
      </c>
      <c r="D73" s="79">
        <v>220</v>
      </c>
    </row>
    <row r="74" spans="1:4" x14ac:dyDescent="0.25">
      <c r="A74" s="79">
        <v>3</v>
      </c>
      <c r="B74" s="79">
        <f>'data in order'!W51</f>
        <v>-0.88900000000001</v>
      </c>
      <c r="C74" s="66">
        <f>'data in order'!X51</f>
        <v>-4.0409090909091366E-3</v>
      </c>
      <c r="D74" s="79">
        <v>220</v>
      </c>
    </row>
    <row r="75" spans="1:4" x14ac:dyDescent="0.25">
      <c r="A75" s="79">
        <v>3</v>
      </c>
      <c r="B75" s="79">
        <f>'data in order'!AC51</f>
        <v>-1.0980000000000132</v>
      </c>
      <c r="C75" s="66">
        <f>'data in order'!AD51</f>
        <v>-4.9909090909091508E-3</v>
      </c>
      <c r="D75" s="79">
        <v>220</v>
      </c>
    </row>
    <row r="76" spans="1:4" x14ac:dyDescent="0.25">
      <c r="A76" s="79">
        <v>3</v>
      </c>
      <c r="B76" s="79">
        <f>'data in order'!AI51</f>
        <v>-0.97900000000001342</v>
      </c>
      <c r="C76" s="66">
        <f>'data in order'!AJ51</f>
        <v>-4.4500000000000607E-3</v>
      </c>
      <c r="D76" s="79">
        <v>220</v>
      </c>
    </row>
    <row r="77" spans="1:4" x14ac:dyDescent="0.25">
      <c r="A77" s="79">
        <v>4</v>
      </c>
      <c r="B77" s="79">
        <f>'data in order'!K64</f>
        <v>-0.1720000000000006</v>
      </c>
      <c r="C77" s="66">
        <f>'data in order'!L64</f>
        <v>-1.7200000000000059E-2</v>
      </c>
      <c r="D77" s="79">
        <v>10</v>
      </c>
    </row>
    <row r="78" spans="1:4" x14ac:dyDescent="0.25">
      <c r="A78" s="79">
        <v>4</v>
      </c>
      <c r="B78" s="79">
        <f>'data in order'!Q64</f>
        <v>-0.2240000000000002</v>
      </c>
      <c r="C78" s="66">
        <f>'data in order'!R64</f>
        <v>-2.2400000000000021E-2</v>
      </c>
      <c r="D78" s="79">
        <v>10</v>
      </c>
    </row>
    <row r="79" spans="1:4" x14ac:dyDescent="0.25">
      <c r="A79" s="79">
        <v>4</v>
      </c>
      <c r="B79" s="79">
        <f>'data in order'!W64</f>
        <v>-0.10100000000000087</v>
      </c>
      <c r="C79" s="66">
        <f>'data in order'!X64</f>
        <v>-1.0100000000000086E-2</v>
      </c>
      <c r="D79" s="79">
        <v>10</v>
      </c>
    </row>
    <row r="80" spans="1:4" x14ac:dyDescent="0.25">
      <c r="A80" s="79">
        <v>4</v>
      </c>
      <c r="B80" s="79">
        <f>'data in order'!AC64</f>
        <v>-0.1379999999999999</v>
      </c>
      <c r="C80" s="66">
        <f>'data in order'!AD64</f>
        <v>-1.3799999999999989E-2</v>
      </c>
      <c r="D80" s="79">
        <v>10</v>
      </c>
    </row>
    <row r="81" spans="1:4" x14ac:dyDescent="0.25">
      <c r="A81" s="79">
        <v>4</v>
      </c>
      <c r="B81" s="79">
        <f>'data in order'!AI64</f>
        <v>-5.0000000000000711E-2</v>
      </c>
      <c r="C81" s="66">
        <f>'data in order'!AJ64</f>
        <v>-5.0000000000000712E-3</v>
      </c>
      <c r="D81" s="79">
        <v>10</v>
      </c>
    </row>
    <row r="82" spans="1:4" x14ac:dyDescent="0.25">
      <c r="A82" s="79">
        <v>4</v>
      </c>
      <c r="B82" s="79">
        <f>'data in order'!K65</f>
        <v>-0.51899999999999835</v>
      </c>
      <c r="C82" s="66">
        <f>'data in order'!L65</f>
        <v>-1.2974999999999959E-2</v>
      </c>
      <c r="D82" s="79">
        <v>40</v>
      </c>
    </row>
    <row r="83" spans="1:4" x14ac:dyDescent="0.25">
      <c r="A83" s="79">
        <v>4</v>
      </c>
      <c r="B83" s="79">
        <f>'data in order'!Q65</f>
        <v>-0.39900000000000091</v>
      </c>
      <c r="C83" s="66">
        <f>'data in order'!R65</f>
        <v>-9.975000000000022E-3</v>
      </c>
      <c r="D83" s="79">
        <v>40</v>
      </c>
    </row>
    <row r="84" spans="1:4" x14ac:dyDescent="0.25">
      <c r="A84" s="79">
        <v>4</v>
      </c>
      <c r="B84" s="79">
        <f>'data in order'!W65</f>
        <v>-0.28999999999999915</v>
      </c>
      <c r="C84" s="66">
        <f>'data in order'!X65</f>
        <v>-7.2499999999999787E-3</v>
      </c>
      <c r="D84" s="79">
        <v>40</v>
      </c>
    </row>
    <row r="85" spans="1:4" x14ac:dyDescent="0.25">
      <c r="A85" s="79">
        <v>4</v>
      </c>
      <c r="B85" s="79">
        <f>'data in order'!AC65</f>
        <v>-0.17199999999999704</v>
      </c>
      <c r="C85" s="66">
        <f>'data in order'!AD65</f>
        <v>-4.2999999999999263E-3</v>
      </c>
      <c r="D85" s="79">
        <v>40</v>
      </c>
    </row>
    <row r="86" spans="1:4" x14ac:dyDescent="0.25">
      <c r="A86" s="79">
        <v>4</v>
      </c>
      <c r="B86" s="79">
        <f>'data in order'!AI65</f>
        <v>-0.35000000000000142</v>
      </c>
      <c r="C86" s="66">
        <f>'data in order'!AJ65</f>
        <v>-8.7500000000000355E-3</v>
      </c>
      <c r="D86" s="79">
        <v>40</v>
      </c>
    </row>
    <row r="87" spans="1:4" x14ac:dyDescent="0.25">
      <c r="A87" s="79">
        <v>4</v>
      </c>
      <c r="B87" s="79">
        <f>'data in order'!K66</f>
        <v>-0.57500000000000284</v>
      </c>
      <c r="C87" s="66">
        <f>'data in order'!L66</f>
        <v>-7.1875000000000359E-3</v>
      </c>
      <c r="D87" s="79">
        <v>80</v>
      </c>
    </row>
    <row r="88" spans="1:4" x14ac:dyDescent="0.25">
      <c r="A88" s="79">
        <v>4</v>
      </c>
      <c r="B88" s="79">
        <f>'data in order'!Q66</f>
        <v>-0.57200000000000273</v>
      </c>
      <c r="C88" s="66">
        <f>'data in order'!R66</f>
        <v>-7.1500000000000339E-3</v>
      </c>
      <c r="D88" s="79">
        <v>80</v>
      </c>
    </row>
    <row r="89" spans="1:4" x14ac:dyDescent="0.25">
      <c r="A89" s="79">
        <v>4</v>
      </c>
      <c r="B89" s="79">
        <f>'data in order'!W66</f>
        <v>-0.33799999999999386</v>
      </c>
      <c r="C89" s="66">
        <f>'data in order'!X66</f>
        <v>-4.2249999999999233E-3</v>
      </c>
      <c r="D89" s="79">
        <v>80</v>
      </c>
    </row>
    <row r="90" spans="1:4" x14ac:dyDescent="0.25">
      <c r="A90" s="79">
        <v>4</v>
      </c>
      <c r="B90" s="79">
        <f>'data in order'!AC66</f>
        <v>-0.40999999999999659</v>
      </c>
      <c r="C90" s="66">
        <f>'data in order'!AD66</f>
        <v>-5.1249999999999577E-3</v>
      </c>
      <c r="D90" s="79">
        <v>80</v>
      </c>
    </row>
    <row r="91" spans="1:4" x14ac:dyDescent="0.25">
      <c r="A91" s="79">
        <v>4</v>
      </c>
      <c r="B91" s="79">
        <f>'data in order'!AI66</f>
        <v>-0.68200000000000216</v>
      </c>
      <c r="C91" s="66">
        <f>'data in order'!AJ66</f>
        <v>-8.5250000000000273E-3</v>
      </c>
      <c r="D91" s="79">
        <v>80</v>
      </c>
    </row>
    <row r="92" spans="1:4" x14ac:dyDescent="0.25">
      <c r="A92" s="79">
        <v>4</v>
      </c>
      <c r="B92" s="79">
        <f>'data in order'!K67</f>
        <v>-0.78800000000001091</v>
      </c>
      <c r="C92" s="66">
        <f>'data in order'!L67</f>
        <v>-4.9250000000000682E-3</v>
      </c>
      <c r="D92" s="79">
        <v>160</v>
      </c>
    </row>
    <row r="93" spans="1:4" x14ac:dyDescent="0.25">
      <c r="A93" s="79">
        <v>4</v>
      </c>
      <c r="B93" s="79">
        <f>'data in order'!Q67</f>
        <v>-0.59200000000001296</v>
      </c>
      <c r="C93" s="66">
        <f>'data in order'!R67</f>
        <v>-3.7000000000000808E-3</v>
      </c>
      <c r="D93" s="79">
        <v>160</v>
      </c>
    </row>
    <row r="94" spans="1:4" x14ac:dyDescent="0.25">
      <c r="A94" s="79">
        <v>4</v>
      </c>
      <c r="B94" s="79">
        <f>'data in order'!W67</f>
        <v>-0.50399999999999068</v>
      </c>
      <c r="C94" s="66">
        <f>'data in order'!X67</f>
        <v>-3.1499999999999419E-3</v>
      </c>
      <c r="D94" s="79">
        <v>160</v>
      </c>
    </row>
    <row r="95" spans="1:4" x14ac:dyDescent="0.25">
      <c r="A95" s="79">
        <v>4</v>
      </c>
      <c r="B95" s="79">
        <f>'data in order'!AC67</f>
        <v>-0.41200000000000614</v>
      </c>
      <c r="C95" s="66">
        <f>'data in order'!AD67</f>
        <v>-2.5750000000000382E-3</v>
      </c>
      <c r="D95" s="79">
        <v>160</v>
      </c>
    </row>
    <row r="96" spans="1:4" x14ac:dyDescent="0.25">
      <c r="A96" s="79">
        <v>4</v>
      </c>
      <c r="B96" s="79">
        <f>'data in order'!AI67</f>
        <v>-0.75</v>
      </c>
      <c r="C96" s="66">
        <f>'data in order'!AJ67</f>
        <v>-4.6874999999999998E-3</v>
      </c>
      <c r="D96" s="79">
        <v>160</v>
      </c>
    </row>
    <row r="97" spans="1:4" x14ac:dyDescent="0.25">
      <c r="A97" s="79">
        <v>4</v>
      </c>
      <c r="B97" s="79">
        <f>'data in order'!K68</f>
        <v>-1</v>
      </c>
      <c r="C97" s="66">
        <f>'data in order'!L68</f>
        <v>-4.5454545454545452E-3</v>
      </c>
      <c r="D97" s="79">
        <v>220</v>
      </c>
    </row>
    <row r="98" spans="1:4" x14ac:dyDescent="0.25">
      <c r="A98" s="79">
        <v>4</v>
      </c>
      <c r="B98" s="79">
        <f>'data in order'!Q68</f>
        <v>-0.81299999999998818</v>
      </c>
      <c r="C98" s="66">
        <f>'data in order'!R68</f>
        <v>-3.6954545454544918E-3</v>
      </c>
      <c r="D98" s="79">
        <v>220</v>
      </c>
    </row>
    <row r="99" spans="1:4" x14ac:dyDescent="0.25">
      <c r="A99" s="79">
        <v>4</v>
      </c>
      <c r="B99" s="79">
        <f>'data in order'!W68</f>
        <v>-0.61199999999999477</v>
      </c>
      <c r="C99" s="66">
        <f>'data in order'!X68</f>
        <v>-2.7818181818181579E-3</v>
      </c>
      <c r="D99" s="79">
        <v>220</v>
      </c>
    </row>
    <row r="100" spans="1:4" x14ac:dyDescent="0.25">
      <c r="A100" s="79">
        <v>4</v>
      </c>
      <c r="B100" s="79">
        <f>'data in order'!AC68</f>
        <v>-0.80400000000000205</v>
      </c>
      <c r="C100" s="66">
        <f>'data in order'!AD68</f>
        <v>-3.6545454545454637E-3</v>
      </c>
      <c r="D100" s="79">
        <v>220</v>
      </c>
    </row>
    <row r="101" spans="1:4" x14ac:dyDescent="0.25">
      <c r="A101" s="79">
        <v>4</v>
      </c>
      <c r="B101" s="79">
        <f>'data in order'!AI68</f>
        <v>-1.1399999999999864</v>
      </c>
      <c r="C101" s="66">
        <f>'data in order'!AJ68</f>
        <v>-5.1818181818181199E-3</v>
      </c>
      <c r="D101" s="79">
        <v>220</v>
      </c>
    </row>
    <row r="102" spans="1:4" x14ac:dyDescent="0.25">
      <c r="A102" s="79">
        <v>5</v>
      </c>
      <c r="B102" s="79">
        <f>'data in order'!K81</f>
        <v>-0.11599999999999966</v>
      </c>
      <c r="C102" s="66">
        <f>'data in order'!L81</f>
        <v>-1.1599999999999966E-2</v>
      </c>
      <c r="D102" s="79">
        <v>10</v>
      </c>
    </row>
    <row r="103" spans="1:4" x14ac:dyDescent="0.25">
      <c r="A103" s="79">
        <v>5</v>
      </c>
      <c r="B103" s="79">
        <f>'data in order'!Q81</f>
        <v>-0.11100000000000065</v>
      </c>
      <c r="C103" s="66">
        <f>'data in order'!R81</f>
        <v>-1.1100000000000065E-2</v>
      </c>
      <c r="D103" s="79">
        <v>10</v>
      </c>
    </row>
    <row r="104" spans="1:4" x14ac:dyDescent="0.25">
      <c r="A104" s="79">
        <v>5</v>
      </c>
      <c r="B104" s="79">
        <f>'data in order'!W81</f>
        <v>-0.21899999999999942</v>
      </c>
      <c r="C104" s="66">
        <f>'data in order'!X81</f>
        <v>-2.189999999999994E-2</v>
      </c>
      <c r="D104" s="79">
        <v>10</v>
      </c>
    </row>
    <row r="105" spans="1:4" x14ac:dyDescent="0.25">
      <c r="A105" s="79">
        <v>5</v>
      </c>
      <c r="B105" s="79">
        <f>'data in order'!AC81</f>
        <v>-0.13000000000000078</v>
      </c>
      <c r="C105" s="66">
        <f>'data in order'!AD81</f>
        <v>-1.3000000000000077E-2</v>
      </c>
      <c r="D105" s="79">
        <v>10</v>
      </c>
    </row>
    <row r="106" spans="1:4" x14ac:dyDescent="0.25">
      <c r="A106" s="79">
        <v>5</v>
      </c>
      <c r="B106" s="79">
        <f>'data in order'!AI81</f>
        <v>-0.16799999999999926</v>
      </c>
      <c r="C106" s="66">
        <f>'data in order'!AJ81</f>
        <v>-1.6799999999999926E-2</v>
      </c>
      <c r="D106" s="79">
        <v>10</v>
      </c>
    </row>
    <row r="107" spans="1:4" x14ac:dyDescent="0.25">
      <c r="A107" s="79">
        <v>5</v>
      </c>
      <c r="B107" s="79">
        <f>'data in order'!K82</f>
        <v>-0.53999999999999915</v>
      </c>
      <c r="C107" s="66">
        <f>'data in order'!L82</f>
        <v>-1.3499999999999979E-2</v>
      </c>
      <c r="D107" s="79">
        <v>40</v>
      </c>
    </row>
    <row r="108" spans="1:4" x14ac:dyDescent="0.25">
      <c r="A108" s="79">
        <v>5</v>
      </c>
      <c r="B108" s="79">
        <f>'data in order'!Q82</f>
        <v>-0.6910000000000025</v>
      </c>
      <c r="C108" s="66">
        <f>'data in order'!R82</f>
        <v>-1.7275000000000061E-2</v>
      </c>
      <c r="D108" s="79">
        <v>40</v>
      </c>
    </row>
    <row r="109" spans="1:4" x14ac:dyDescent="0.25">
      <c r="A109" s="79">
        <v>5</v>
      </c>
      <c r="B109" s="79">
        <f>'data in order'!W82</f>
        <v>-0.31700000000000017</v>
      </c>
      <c r="C109" s="66">
        <f>'data in order'!X82</f>
        <v>-7.925000000000005E-3</v>
      </c>
      <c r="D109" s="79">
        <v>40</v>
      </c>
    </row>
    <row r="110" spans="1:4" x14ac:dyDescent="0.25">
      <c r="A110" s="79">
        <v>5</v>
      </c>
      <c r="B110" s="79">
        <f>'data in order'!AC82</f>
        <v>-0.31900000000000261</v>
      </c>
      <c r="C110" s="66">
        <f>'data in order'!AD82</f>
        <v>-7.9750000000000654E-3</v>
      </c>
      <c r="D110" s="79">
        <v>40</v>
      </c>
    </row>
    <row r="111" spans="1:4" x14ac:dyDescent="0.25">
      <c r="A111" s="79">
        <v>5</v>
      </c>
      <c r="B111" s="79">
        <f>'data in order'!AI82</f>
        <v>-9.4000000000001194E-2</v>
      </c>
      <c r="C111" s="66">
        <f>'data in order'!AJ82</f>
        <v>-2.35000000000003E-3</v>
      </c>
      <c r="D111" s="79">
        <v>40</v>
      </c>
    </row>
    <row r="112" spans="1:4" x14ac:dyDescent="0.25">
      <c r="A112" s="79">
        <v>5</v>
      </c>
      <c r="B112" s="79">
        <f>'data in order'!K83</f>
        <v>-0.70699999999999363</v>
      </c>
      <c r="C112" s="66">
        <f>'data in order'!L83</f>
        <v>-8.8374999999999201E-3</v>
      </c>
      <c r="D112" s="79">
        <v>80</v>
      </c>
    </row>
    <row r="113" spans="1:4" x14ac:dyDescent="0.25">
      <c r="A113" s="79">
        <v>5</v>
      </c>
      <c r="B113" s="79">
        <f>'data in order'!Q83</f>
        <v>-0.43699999999999761</v>
      </c>
      <c r="C113" s="66">
        <f>'data in order'!R83</f>
        <v>-5.46249999999997E-3</v>
      </c>
      <c r="D113" s="79">
        <v>80</v>
      </c>
    </row>
    <row r="114" spans="1:4" x14ac:dyDescent="0.25">
      <c r="A114" s="79">
        <v>5</v>
      </c>
      <c r="B114" s="79">
        <f>'data in order'!W83</f>
        <v>-0.66899999999999693</v>
      </c>
      <c r="C114" s="66">
        <f>'data in order'!X83</f>
        <v>-8.362499999999962E-3</v>
      </c>
      <c r="D114" s="79">
        <v>80</v>
      </c>
    </row>
    <row r="115" spans="1:4" x14ac:dyDescent="0.25">
      <c r="A115" s="79">
        <v>5</v>
      </c>
      <c r="B115" s="79">
        <f>'data in order'!AC83</f>
        <v>-0.52400000000000091</v>
      </c>
      <c r="C115" s="66">
        <f>'data in order'!AD83</f>
        <v>-6.5500000000000115E-3</v>
      </c>
      <c r="D115" s="79">
        <v>80</v>
      </c>
    </row>
    <row r="116" spans="1:4" x14ac:dyDescent="0.25">
      <c r="A116" s="79">
        <v>5</v>
      </c>
      <c r="B116" s="79">
        <f>'data in order'!AI83</f>
        <v>-0.37999999999999545</v>
      </c>
      <c r="C116" s="66">
        <f>'data in order'!AJ83</f>
        <v>-4.7499999999999435E-3</v>
      </c>
      <c r="D116" s="79">
        <v>80</v>
      </c>
    </row>
    <row r="117" spans="1:4" x14ac:dyDescent="0.25">
      <c r="A117" s="79">
        <v>5</v>
      </c>
      <c r="B117" s="79">
        <f>'data in order'!K84</f>
        <v>-0.68299999999999272</v>
      </c>
      <c r="C117" s="66">
        <f>'data in order'!L84</f>
        <v>-4.2687499999999549E-3</v>
      </c>
      <c r="D117" s="79">
        <v>160</v>
      </c>
    </row>
    <row r="118" spans="1:4" x14ac:dyDescent="0.25">
      <c r="A118" s="79">
        <v>5</v>
      </c>
      <c r="B118" s="79">
        <f>'data in order'!Q84</f>
        <v>-0.38399999999998613</v>
      </c>
      <c r="C118" s="66">
        <f>'data in order'!R84</f>
        <v>-2.3999999999999135E-3</v>
      </c>
      <c r="D118" s="79">
        <v>160</v>
      </c>
    </row>
    <row r="119" spans="1:4" x14ac:dyDescent="0.25">
      <c r="A119" s="79">
        <v>5</v>
      </c>
      <c r="B119" s="79">
        <f>'data in order'!W84</f>
        <v>-0.51699999999999591</v>
      </c>
      <c r="C119" s="66">
        <f>'data in order'!X84</f>
        <v>-3.2312499999999746E-3</v>
      </c>
      <c r="D119" s="79">
        <v>160</v>
      </c>
    </row>
    <row r="120" spans="1:4" x14ac:dyDescent="0.25">
      <c r="A120" s="79">
        <v>5</v>
      </c>
      <c r="B120" s="79">
        <f>'data in order'!AC84</f>
        <v>-0.58699999999998909</v>
      </c>
      <c r="C120" s="66">
        <f>'data in order'!AD84</f>
        <v>-3.6687499999999316E-3</v>
      </c>
      <c r="D120" s="79">
        <v>160</v>
      </c>
    </row>
    <row r="121" spans="1:4" x14ac:dyDescent="0.25">
      <c r="A121" s="79">
        <v>5</v>
      </c>
      <c r="B121" s="79">
        <f>'data in order'!AI84</f>
        <v>-0.47499999999999432</v>
      </c>
      <c r="C121" s="66">
        <f>'data in order'!AJ84</f>
        <v>-2.9687499999999645E-3</v>
      </c>
      <c r="D121" s="79">
        <v>160</v>
      </c>
    </row>
    <row r="122" spans="1:4" x14ac:dyDescent="0.25">
      <c r="A122" s="79">
        <v>5</v>
      </c>
      <c r="B122" s="79">
        <f>'data in order'!K85</f>
        <v>-0.99100000000001387</v>
      </c>
      <c r="C122" s="66">
        <f>'data in order'!L85</f>
        <v>-4.504545454545518E-3</v>
      </c>
      <c r="D122" s="79">
        <v>220</v>
      </c>
    </row>
    <row r="123" spans="1:4" x14ac:dyDescent="0.25">
      <c r="A123" s="79">
        <v>5</v>
      </c>
      <c r="B123" s="79">
        <f>'data in order'!Q85</f>
        <v>-0.68999999999999773</v>
      </c>
      <c r="C123" s="66">
        <f>'data in order'!R85</f>
        <v>-3.1363636363636259E-3</v>
      </c>
      <c r="D123" s="79">
        <v>220</v>
      </c>
    </row>
    <row r="124" spans="1:4" x14ac:dyDescent="0.25">
      <c r="A124" s="79">
        <v>5</v>
      </c>
      <c r="B124" s="79">
        <f>'data in order'!W85</f>
        <v>-0.68700000000001182</v>
      </c>
      <c r="C124" s="66">
        <f>'data in order'!X85</f>
        <v>-3.1227272727273265E-3</v>
      </c>
      <c r="D124" s="79">
        <v>220</v>
      </c>
    </row>
    <row r="125" spans="1:4" x14ac:dyDescent="0.25">
      <c r="A125" s="79">
        <v>5</v>
      </c>
      <c r="B125" s="79">
        <f>'data in order'!AC85</f>
        <v>-0.78000000000000114</v>
      </c>
      <c r="C125" s="66">
        <f>'data in order'!AD85</f>
        <v>-3.5454545454545504E-3</v>
      </c>
      <c r="D125" s="79">
        <v>220</v>
      </c>
    </row>
    <row r="126" spans="1:4" x14ac:dyDescent="0.25">
      <c r="A126" s="79">
        <v>5</v>
      </c>
      <c r="B126" s="79">
        <f>'data in order'!AI85</f>
        <v>-0.76900000000000546</v>
      </c>
      <c r="C126" s="66">
        <f>'data in order'!AJ85</f>
        <v>-3.4954545454545702E-3</v>
      </c>
      <c r="D126" s="79">
        <v>220</v>
      </c>
    </row>
    <row r="127" spans="1:4" x14ac:dyDescent="0.25">
      <c r="A127" s="79">
        <v>7</v>
      </c>
      <c r="B127" s="79">
        <f>'data in order'!K115</f>
        <v>-0.15399999999999991</v>
      </c>
      <c r="C127" s="66">
        <f>'data in order'!L115</f>
        <v>-1.5399999999999992E-2</v>
      </c>
      <c r="D127" s="79">
        <v>10</v>
      </c>
    </row>
    <row r="128" spans="1:4" x14ac:dyDescent="0.25">
      <c r="A128" s="79">
        <v>7</v>
      </c>
      <c r="B128" s="79">
        <f>'data in order'!Q115</f>
        <v>-6.6000000000000725E-2</v>
      </c>
      <c r="C128" s="66">
        <f>'data in order'!R115</f>
        <v>-6.6000000000000728E-3</v>
      </c>
      <c r="D128" s="79">
        <v>10</v>
      </c>
    </row>
    <row r="129" spans="1:4" x14ac:dyDescent="0.25">
      <c r="A129" s="79">
        <v>7</v>
      </c>
      <c r="B129" s="79">
        <f>'data in order'!W115</f>
        <v>-0.20599999999999952</v>
      </c>
      <c r="C129" s="66">
        <f>'data in order'!X115</f>
        <v>-2.0599999999999952E-2</v>
      </c>
      <c r="D129" s="79">
        <v>10</v>
      </c>
    </row>
    <row r="130" spans="1:4" x14ac:dyDescent="0.25">
      <c r="A130" s="79">
        <v>7</v>
      </c>
      <c r="B130" s="79">
        <f>'data in order'!AC115</f>
        <v>-0.16300000000000026</v>
      </c>
      <c r="C130" s="66">
        <f>'data in order'!AD115</f>
        <v>-1.6300000000000026E-2</v>
      </c>
      <c r="D130" s="79">
        <v>10</v>
      </c>
    </row>
    <row r="131" spans="1:4" x14ac:dyDescent="0.25">
      <c r="A131" s="79">
        <v>7</v>
      </c>
      <c r="B131" s="79">
        <f>'data in order'!AI115</f>
        <v>-0.18200000000000038</v>
      </c>
      <c r="C131" s="66">
        <f>'data in order'!AJ115</f>
        <v>-1.8200000000000039E-2</v>
      </c>
      <c r="D131" s="79">
        <v>10</v>
      </c>
    </row>
    <row r="132" spans="1:4" x14ac:dyDescent="0.25">
      <c r="A132" s="79">
        <v>7</v>
      </c>
      <c r="B132" s="79">
        <f>'data in order'!K116</f>
        <v>-0.35199999999999676</v>
      </c>
      <c r="C132" s="66">
        <f>'data in order'!L116</f>
        <v>-8.799999999999919E-3</v>
      </c>
      <c r="D132" s="79">
        <v>40</v>
      </c>
    </row>
    <row r="133" spans="1:4" x14ac:dyDescent="0.25">
      <c r="A133" s="79">
        <v>7</v>
      </c>
      <c r="B133" s="79">
        <f>'data in order'!Q116</f>
        <v>-0.2120000000000033</v>
      </c>
      <c r="C133" s="66">
        <f>'data in order'!R116</f>
        <v>-5.3000000000000824E-3</v>
      </c>
      <c r="D133" s="79">
        <v>40</v>
      </c>
    </row>
    <row r="134" spans="1:4" x14ac:dyDescent="0.25">
      <c r="A134" s="79">
        <v>7</v>
      </c>
      <c r="B134" s="79">
        <f>'data in order'!W116</f>
        <v>-0.20100000000000051</v>
      </c>
      <c r="C134" s="66">
        <f>'data in order'!X116</f>
        <v>-5.025000000000013E-3</v>
      </c>
      <c r="D134" s="79">
        <v>40</v>
      </c>
    </row>
    <row r="135" spans="1:4" x14ac:dyDescent="0.25">
      <c r="A135" s="79">
        <v>7</v>
      </c>
      <c r="B135" s="79">
        <f>'data in order'!AC116</f>
        <v>-0.33200000000000074</v>
      </c>
      <c r="C135" s="66">
        <f>'data in order'!AD116</f>
        <v>-8.3000000000000192E-3</v>
      </c>
      <c r="D135" s="79">
        <v>40</v>
      </c>
    </row>
    <row r="136" spans="1:4" x14ac:dyDescent="0.25">
      <c r="A136" s="79">
        <v>7</v>
      </c>
      <c r="B136" s="79">
        <f>'data in order'!AI116</f>
        <v>-0.28499999999999659</v>
      </c>
      <c r="C136" s="66">
        <f>'data in order'!AJ116</f>
        <v>-7.1249999999999144E-3</v>
      </c>
      <c r="D136" s="79">
        <v>40</v>
      </c>
    </row>
    <row r="137" spans="1:4" x14ac:dyDescent="0.25">
      <c r="A137" s="79">
        <v>7</v>
      </c>
      <c r="B137" s="79">
        <f>'data in order'!K117</f>
        <v>-0.50799999999999557</v>
      </c>
      <c r="C137" s="66">
        <f>'data in order'!L117</f>
        <v>-6.3499999999999442E-3</v>
      </c>
      <c r="D137" s="79">
        <v>80</v>
      </c>
    </row>
    <row r="138" spans="1:4" x14ac:dyDescent="0.25">
      <c r="A138" s="79">
        <v>7</v>
      </c>
      <c r="B138" s="79">
        <f>'data in order'!Q117</f>
        <v>-0.38500000000000512</v>
      </c>
      <c r="C138" s="66">
        <f>'data in order'!R117</f>
        <v>-4.8125000000000641E-3</v>
      </c>
      <c r="D138" s="79">
        <v>80</v>
      </c>
    </row>
    <row r="139" spans="1:4" x14ac:dyDescent="0.25">
      <c r="A139" s="79">
        <v>7</v>
      </c>
      <c r="B139" s="79">
        <f>'data in order'!W117</f>
        <v>-0.44799999999999329</v>
      </c>
      <c r="C139" s="66">
        <f>'data in order'!X117</f>
        <v>-5.5999999999999158E-3</v>
      </c>
      <c r="D139" s="79">
        <v>80</v>
      </c>
    </row>
    <row r="140" spans="1:4" x14ac:dyDescent="0.25">
      <c r="A140" s="79">
        <v>7</v>
      </c>
      <c r="B140" s="79">
        <f>'data in order'!AC117</f>
        <v>-0.48399999999999466</v>
      </c>
      <c r="C140" s="66">
        <f>'data in order'!AD117</f>
        <v>-6.049999999999933E-3</v>
      </c>
      <c r="D140" s="79">
        <v>80</v>
      </c>
    </row>
    <row r="141" spans="1:4" x14ac:dyDescent="0.25">
      <c r="A141" s="79">
        <v>7</v>
      </c>
      <c r="B141" s="79">
        <f>'data in order'!AI117</f>
        <v>-0.48399999999999466</v>
      </c>
      <c r="C141" s="66">
        <f>'data in order'!AJ117</f>
        <v>-6.049999999999933E-3</v>
      </c>
      <c r="D141" s="79">
        <v>80</v>
      </c>
    </row>
    <row r="142" spans="1:4" x14ac:dyDescent="0.25">
      <c r="A142" s="79">
        <v>7</v>
      </c>
      <c r="B142" s="79">
        <f>'data in order'!K118</f>
        <v>-0.47499999999999432</v>
      </c>
      <c r="C142" s="66">
        <f>'data in order'!L118</f>
        <v>-2.9687499999999645E-3</v>
      </c>
      <c r="D142" s="79">
        <v>160</v>
      </c>
    </row>
    <row r="143" spans="1:4" x14ac:dyDescent="0.25">
      <c r="A143" s="79">
        <v>7</v>
      </c>
      <c r="B143" s="79">
        <f>'data in order'!Q118</f>
        <v>-0.49399999999999977</v>
      </c>
      <c r="C143" s="66">
        <f>'data in order'!R118</f>
        <v>-3.0874999999999987E-3</v>
      </c>
      <c r="D143" s="79">
        <v>160</v>
      </c>
    </row>
    <row r="144" spans="1:4" x14ac:dyDescent="0.25">
      <c r="A144" s="79">
        <v>7</v>
      </c>
      <c r="B144" s="79">
        <f>'data in order'!W118</f>
        <v>-0.47800000000000864</v>
      </c>
      <c r="C144" s="66">
        <f>'data in order'!X118</f>
        <v>-2.9875000000000539E-3</v>
      </c>
      <c r="D144" s="79">
        <v>160</v>
      </c>
    </row>
    <row r="145" spans="1:4" x14ac:dyDescent="0.25">
      <c r="A145" s="79">
        <v>7</v>
      </c>
      <c r="B145" s="79">
        <f>'data in order'!AC118</f>
        <v>-0.51499999999998636</v>
      </c>
      <c r="C145" s="66">
        <f>'data in order'!AD118</f>
        <v>-3.2187499999999148E-3</v>
      </c>
      <c r="D145" s="79">
        <v>160</v>
      </c>
    </row>
    <row r="146" spans="1:4" x14ac:dyDescent="0.25">
      <c r="A146" s="79">
        <v>7</v>
      </c>
      <c r="B146" s="79">
        <f>'data in order'!AI118</f>
        <v>-0.53800000000001091</v>
      </c>
      <c r="C146" s="66">
        <f>'data in order'!AJ118</f>
        <v>-3.3625000000000681E-3</v>
      </c>
      <c r="D146" s="79">
        <v>160</v>
      </c>
    </row>
    <row r="147" spans="1:4" x14ac:dyDescent="0.25">
      <c r="A147" s="79">
        <v>7</v>
      </c>
      <c r="B147" s="79">
        <f>'data in order'!K119</f>
        <v>-0.87999999999999545</v>
      </c>
      <c r="C147" s="66">
        <f>'data in order'!L119</f>
        <v>-3.9999999999999793E-3</v>
      </c>
      <c r="D147" s="79">
        <v>220</v>
      </c>
    </row>
    <row r="148" spans="1:4" x14ac:dyDescent="0.25">
      <c r="A148" s="79">
        <v>7</v>
      </c>
      <c r="B148" s="79">
        <f>'data in order'!Q119</f>
        <v>-0.75800000000000978</v>
      </c>
      <c r="C148" s="66">
        <f>'data in order'!R119</f>
        <v>-3.4454545454545901E-3</v>
      </c>
      <c r="D148" s="79">
        <v>220</v>
      </c>
    </row>
    <row r="149" spans="1:4" x14ac:dyDescent="0.25">
      <c r="A149" s="79">
        <v>7</v>
      </c>
      <c r="B149" s="79">
        <f>'data in order'!W119</f>
        <v>-0.65399999999999636</v>
      </c>
      <c r="C149" s="66">
        <f>'data in order'!X119</f>
        <v>-2.9727272727272562E-3</v>
      </c>
      <c r="D149" s="79">
        <v>220</v>
      </c>
    </row>
    <row r="150" spans="1:4" x14ac:dyDescent="0.25">
      <c r="A150" s="79">
        <v>7</v>
      </c>
      <c r="B150" s="79">
        <f>'data in order'!AC119</f>
        <v>-0.70199999999999818</v>
      </c>
      <c r="C150" s="66">
        <f>'data in order'!AD119</f>
        <v>-3.1909090909090828E-3</v>
      </c>
      <c r="D150" s="79">
        <v>220</v>
      </c>
    </row>
    <row r="151" spans="1:4" x14ac:dyDescent="0.25">
      <c r="A151" s="79">
        <v>7</v>
      </c>
      <c r="B151" s="79">
        <f>'data in order'!AI119</f>
        <v>-0.69700000000000273</v>
      </c>
      <c r="C151" s="66">
        <f>'data in order'!AJ119</f>
        <v>-3.1681818181818304E-3</v>
      </c>
      <c r="D151" s="79">
        <v>220</v>
      </c>
    </row>
    <row r="152" spans="1:4" x14ac:dyDescent="0.25">
      <c r="A152" s="79">
        <v>8</v>
      </c>
      <c r="B152" s="79">
        <f>'data in order'!K132</f>
        <v>-0.29499999999999993</v>
      </c>
      <c r="C152" s="66">
        <f>'data in order'!L132</f>
        <v>-2.9499999999999992E-2</v>
      </c>
      <c r="D152" s="79">
        <v>10</v>
      </c>
    </row>
    <row r="153" spans="1:4" x14ac:dyDescent="0.25">
      <c r="A153" s="79">
        <v>8</v>
      </c>
      <c r="B153" s="79">
        <f>'data in order'!Q132</f>
        <v>-0.31600000000000072</v>
      </c>
      <c r="C153" s="66">
        <f>'data in order'!R132</f>
        <v>-3.1600000000000072E-2</v>
      </c>
      <c r="D153" s="79">
        <v>10</v>
      </c>
    </row>
    <row r="154" spans="1:4" x14ac:dyDescent="0.25">
      <c r="A154" s="79">
        <v>8</v>
      </c>
      <c r="B154" s="79">
        <f>'data in order'!W132</f>
        <v>-0.16799999999999926</v>
      </c>
      <c r="C154" s="66">
        <f>'data in order'!X132</f>
        <v>-1.6799999999999926E-2</v>
      </c>
      <c r="D154" s="79">
        <v>10</v>
      </c>
    </row>
    <row r="155" spans="1:4" x14ac:dyDescent="0.25">
      <c r="A155" s="79">
        <v>8</v>
      </c>
      <c r="B155" s="79">
        <f>'data in order'!AC132</f>
        <v>-0.23300000000000054</v>
      </c>
      <c r="C155" s="66">
        <f>'data in order'!AD132</f>
        <v>-2.3300000000000053E-2</v>
      </c>
      <c r="D155" s="79">
        <v>10</v>
      </c>
    </row>
    <row r="156" spans="1:4" x14ac:dyDescent="0.25">
      <c r="A156" s="79">
        <v>8</v>
      </c>
      <c r="B156" s="79">
        <f>'data in order'!AI132</f>
        <v>-0.25099999999999945</v>
      </c>
      <c r="C156" s="66">
        <f>'data in order'!AJ132</f>
        <v>-2.5099999999999945E-2</v>
      </c>
      <c r="D156" s="79">
        <v>10</v>
      </c>
    </row>
    <row r="157" spans="1:4" x14ac:dyDescent="0.25">
      <c r="A157" s="79">
        <v>8</v>
      </c>
      <c r="B157" s="79">
        <f>'data in order'!K133</f>
        <v>-0.28600000000000136</v>
      </c>
      <c r="C157" s="66">
        <f>'data in order'!L133</f>
        <v>-7.1500000000000339E-3</v>
      </c>
      <c r="D157" s="79">
        <v>40</v>
      </c>
    </row>
    <row r="158" spans="1:4" x14ac:dyDescent="0.25">
      <c r="A158" s="79">
        <v>8</v>
      </c>
      <c r="B158" s="79">
        <f>'data in order'!Q133</f>
        <v>-0.22399999999999665</v>
      </c>
      <c r="C158" s="66">
        <f>'data in order'!R133</f>
        <v>-5.5999999999999158E-3</v>
      </c>
      <c r="D158" s="79">
        <v>40</v>
      </c>
    </row>
    <row r="159" spans="1:4" x14ac:dyDescent="0.25">
      <c r="A159" s="79">
        <v>8</v>
      </c>
      <c r="B159" s="79">
        <f>'data in order'!W133</f>
        <v>-0.23899999999999721</v>
      </c>
      <c r="C159" s="66">
        <f>'data in order'!X133</f>
        <v>-5.97499999999993E-3</v>
      </c>
      <c r="D159" s="79">
        <v>40</v>
      </c>
    </row>
    <row r="160" spans="1:4" x14ac:dyDescent="0.25">
      <c r="A160" s="79">
        <v>8</v>
      </c>
      <c r="B160" s="79">
        <f>'data in order'!AC133</f>
        <v>-0.21399999999999864</v>
      </c>
      <c r="C160" s="66">
        <f>'data in order'!AD133</f>
        <v>-5.3499999999999659E-3</v>
      </c>
      <c r="D160" s="79">
        <v>40</v>
      </c>
    </row>
    <row r="161" spans="1:4" x14ac:dyDescent="0.25">
      <c r="A161" s="79">
        <v>8</v>
      </c>
      <c r="B161" s="79">
        <f>'data in order'!AI133</f>
        <v>-0.25200000000000244</v>
      </c>
      <c r="C161" s="66">
        <f>'data in order'!AJ133</f>
        <v>-6.3000000000000608E-3</v>
      </c>
      <c r="D161" s="79">
        <v>40</v>
      </c>
    </row>
    <row r="162" spans="1:4" x14ac:dyDescent="0.25">
      <c r="A162" s="79">
        <v>8</v>
      </c>
      <c r="B162" s="79">
        <f>'data in order'!K134</f>
        <v>-0.38100000000000023</v>
      </c>
      <c r="C162" s="66">
        <f>'data in order'!L134</f>
        <v>-4.7625000000000028E-3</v>
      </c>
      <c r="D162" s="79">
        <v>80</v>
      </c>
    </row>
    <row r="163" spans="1:4" x14ac:dyDescent="0.25">
      <c r="A163" s="79">
        <v>8</v>
      </c>
      <c r="B163" s="79">
        <f>'data in order'!Q134</f>
        <v>-0.31799999999999784</v>
      </c>
      <c r="C163" s="66">
        <f>'data in order'!R134</f>
        <v>-3.9749999999999733E-3</v>
      </c>
      <c r="D163" s="79">
        <v>80</v>
      </c>
    </row>
    <row r="164" spans="1:4" x14ac:dyDescent="0.25">
      <c r="A164" s="79">
        <v>8</v>
      </c>
      <c r="B164" s="79">
        <f>'data in order'!W134</f>
        <v>-0.48099999999999454</v>
      </c>
      <c r="C164" s="66">
        <f>'data in order'!X134</f>
        <v>-6.012499999999932E-3</v>
      </c>
      <c r="D164" s="79">
        <v>80</v>
      </c>
    </row>
    <row r="165" spans="1:4" x14ac:dyDescent="0.25">
      <c r="A165" s="79">
        <v>8</v>
      </c>
      <c r="B165" s="79">
        <f>'data in order'!AC134</f>
        <v>-0.42900000000000205</v>
      </c>
      <c r="C165" s="66">
        <f>'data in order'!AD134</f>
        <v>-5.3625000000000252E-3</v>
      </c>
      <c r="D165" s="79">
        <v>80</v>
      </c>
    </row>
    <row r="166" spans="1:4" x14ac:dyDescent="0.25">
      <c r="A166" s="79">
        <v>8</v>
      </c>
      <c r="B166" s="79">
        <f>'data in order'!AI134</f>
        <v>-0.39499999999999602</v>
      </c>
      <c r="C166" s="66">
        <f>'data in order'!AJ134</f>
        <v>-4.9374999999999506E-3</v>
      </c>
      <c r="D166" s="79">
        <v>80</v>
      </c>
    </row>
    <row r="167" spans="1:4" x14ac:dyDescent="0.25">
      <c r="A167" s="79">
        <v>8</v>
      </c>
      <c r="B167" s="79">
        <f>'data in order'!K135</f>
        <v>-0.48599999999999</v>
      </c>
      <c r="C167" s="66">
        <f>'data in order'!L135</f>
        <v>-3.0374999999999374E-3</v>
      </c>
      <c r="D167" s="79">
        <v>160</v>
      </c>
    </row>
    <row r="168" spans="1:4" x14ac:dyDescent="0.25">
      <c r="A168" s="79">
        <v>8</v>
      </c>
      <c r="B168" s="79">
        <f>'data in order'!Q135</f>
        <v>-0.5</v>
      </c>
      <c r="C168" s="66">
        <f>'data in order'!R135</f>
        <v>-3.1250000000000002E-3</v>
      </c>
      <c r="D168" s="79">
        <v>160</v>
      </c>
    </row>
    <row r="169" spans="1:4" x14ac:dyDescent="0.25">
      <c r="A169" s="79">
        <v>8</v>
      </c>
      <c r="B169" s="79">
        <f>'data in order'!W135</f>
        <v>-0.49399999999999977</v>
      </c>
      <c r="C169" s="66">
        <f>'data in order'!X135</f>
        <v>-3.0874999999999987E-3</v>
      </c>
      <c r="D169" s="79">
        <v>160</v>
      </c>
    </row>
    <row r="170" spans="1:4" x14ac:dyDescent="0.25">
      <c r="A170" s="79">
        <v>8</v>
      </c>
      <c r="B170" s="79">
        <f>'data in order'!AC135</f>
        <v>-0.52199999999999136</v>
      </c>
      <c r="C170" s="66">
        <f>'data in order'!AD135</f>
        <v>-3.262499999999946E-3</v>
      </c>
      <c r="D170" s="79">
        <v>160</v>
      </c>
    </row>
    <row r="171" spans="1:4" x14ac:dyDescent="0.25">
      <c r="A171" s="79">
        <v>8</v>
      </c>
      <c r="B171" s="79">
        <f>'data in order'!AI135</f>
        <v>-0.63300000000000978</v>
      </c>
      <c r="C171" s="66">
        <f>'data in order'!AJ135</f>
        <v>-3.9562500000000613E-3</v>
      </c>
      <c r="D171" s="79">
        <v>160</v>
      </c>
    </row>
    <row r="172" spans="1:4" x14ac:dyDescent="0.25">
      <c r="A172" s="79">
        <v>8</v>
      </c>
      <c r="B172" s="79">
        <f>'data in order'!K136</f>
        <v>-0.63999999999998636</v>
      </c>
      <c r="C172" s="66">
        <f>'data in order'!L136</f>
        <v>-2.9090909090908469E-3</v>
      </c>
      <c r="D172" s="79">
        <v>220</v>
      </c>
    </row>
    <row r="173" spans="1:4" x14ac:dyDescent="0.25">
      <c r="A173" s="79">
        <v>8</v>
      </c>
      <c r="B173" s="79">
        <f>'data in order'!Q136</f>
        <v>-0.55799999999999272</v>
      </c>
      <c r="C173" s="66">
        <f>'data in order'!R136</f>
        <v>-2.5363636363636031E-3</v>
      </c>
      <c r="D173" s="79">
        <v>220</v>
      </c>
    </row>
    <row r="174" spans="1:4" x14ac:dyDescent="0.25">
      <c r="A174" s="79">
        <v>8</v>
      </c>
      <c r="B174" s="79">
        <f>'data in order'!W136</f>
        <v>-0.64699999999999136</v>
      </c>
      <c r="C174" s="66">
        <f>'data in order'!X136</f>
        <v>-2.9409090909090518E-3</v>
      </c>
      <c r="D174" s="79">
        <v>220</v>
      </c>
    </row>
    <row r="175" spans="1:4" x14ac:dyDescent="0.25">
      <c r="A175" s="79">
        <v>8</v>
      </c>
      <c r="B175" s="79">
        <f>'data in order'!AC136</f>
        <v>-0.69300000000001205</v>
      </c>
      <c r="C175" s="66">
        <f>'data in order'!AD136</f>
        <v>-3.1500000000000547E-3</v>
      </c>
      <c r="D175" s="79">
        <v>220</v>
      </c>
    </row>
    <row r="176" spans="1:4" x14ac:dyDescent="0.25">
      <c r="A176" s="79">
        <v>8</v>
      </c>
      <c r="B176" s="79">
        <f>'data in order'!AI136</f>
        <v>-0.82200000000000273</v>
      </c>
      <c r="C176" s="66">
        <f>'data in order'!AJ136</f>
        <v>-3.7363636363636488E-3</v>
      </c>
      <c r="D176" s="79">
        <v>220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topLeftCell="A152" workbookViewId="0">
      <selection activeCell="I182" sqref="I182"/>
    </sheetView>
  </sheetViews>
  <sheetFormatPr defaultRowHeight="13.2" x14ac:dyDescent="0.25"/>
  <cols>
    <col min="1" max="16384" width="8.88671875" style="9"/>
  </cols>
  <sheetData>
    <row r="1" spans="1:26" x14ac:dyDescent="0.25">
      <c r="A1" s="9" t="s">
        <v>145</v>
      </c>
      <c r="B1" s="9" t="s">
        <v>143</v>
      </c>
      <c r="C1" s="9" t="s">
        <v>144</v>
      </c>
      <c r="D1" s="9" t="s">
        <v>142</v>
      </c>
      <c r="E1" s="71" t="s">
        <v>165</v>
      </c>
      <c r="H1" t="s">
        <v>148</v>
      </c>
      <c r="I1"/>
      <c r="J1"/>
      <c r="K1"/>
      <c r="L1"/>
      <c r="M1"/>
      <c r="N1"/>
      <c r="O1"/>
      <c r="P1"/>
      <c r="R1" t="s">
        <v>148</v>
      </c>
      <c r="S1"/>
      <c r="T1"/>
      <c r="U1"/>
      <c r="V1"/>
      <c r="W1"/>
      <c r="X1"/>
      <c r="Y1"/>
      <c r="Z1"/>
    </row>
    <row r="2" spans="1:26" ht="13.8" thickBot="1" x14ac:dyDescent="0.3">
      <c r="A2" s="9">
        <v>1</v>
      </c>
      <c r="B2" s="9">
        <f>'data in order'!K13</f>
        <v>-0.19599999999999973</v>
      </c>
      <c r="C2" s="66">
        <f>'data in order'!L13</f>
        <v>-1.9599999999999972E-2</v>
      </c>
      <c r="D2" s="9">
        <v>10</v>
      </c>
      <c r="E2" s="9">
        <f>D2^2</f>
        <v>100</v>
      </c>
      <c r="H2"/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</row>
    <row r="3" spans="1:26" x14ac:dyDescent="0.25">
      <c r="A3" s="9">
        <v>1</v>
      </c>
      <c r="B3" s="9">
        <f>'data in order'!Q13</f>
        <v>-0.20199999999999996</v>
      </c>
      <c r="C3" s="66">
        <f>'data in order'!R13</f>
        <v>-2.0199999999999996E-2</v>
      </c>
      <c r="D3" s="9">
        <v>10</v>
      </c>
      <c r="E3" s="9">
        <f t="shared" ref="E3:E9" si="0">D3^2</f>
        <v>100</v>
      </c>
      <c r="H3" s="70" t="s">
        <v>149</v>
      </c>
      <c r="I3" s="70"/>
      <c r="J3"/>
      <c r="K3"/>
      <c r="L3" s="72" t="s">
        <v>166</v>
      </c>
      <c r="M3" s="73"/>
      <c r="N3"/>
      <c r="O3"/>
      <c r="P3"/>
      <c r="R3" s="70" t="s">
        <v>149</v>
      </c>
      <c r="S3" s="70"/>
      <c r="T3"/>
      <c r="U3"/>
      <c r="V3" s="72" t="s">
        <v>166</v>
      </c>
      <c r="W3" s="73"/>
      <c r="X3"/>
      <c r="Y3"/>
      <c r="Z3"/>
    </row>
    <row r="4" spans="1:26" x14ac:dyDescent="0.25">
      <c r="A4" s="9">
        <v>1</v>
      </c>
      <c r="B4" s="9">
        <f>'data in order'!W13</f>
        <v>-0.14899999999999913</v>
      </c>
      <c r="C4" s="66">
        <f>'data in order'!X13</f>
        <v>-1.4899999999999913E-2</v>
      </c>
      <c r="D4" s="9">
        <v>10</v>
      </c>
      <c r="E4" s="9">
        <f t="shared" si="0"/>
        <v>100</v>
      </c>
      <c r="H4" s="67" t="s">
        <v>150</v>
      </c>
      <c r="I4" s="67">
        <v>0.94195628848351332</v>
      </c>
      <c r="J4"/>
      <c r="K4"/>
      <c r="L4" s="74"/>
      <c r="M4" s="75"/>
      <c r="N4"/>
      <c r="O4"/>
      <c r="P4"/>
      <c r="R4" s="67" t="s">
        <v>150</v>
      </c>
      <c r="S4" s="67">
        <v>0.73658830412589571</v>
      </c>
      <c r="T4"/>
      <c r="U4"/>
      <c r="V4" s="74"/>
      <c r="W4" s="75"/>
      <c r="X4"/>
      <c r="Y4"/>
      <c r="Z4"/>
    </row>
    <row r="5" spans="1:26" x14ac:dyDescent="0.25">
      <c r="A5" s="9">
        <v>1</v>
      </c>
      <c r="B5" s="9">
        <f>'data in order'!AC13</f>
        <v>-0.35599999999999987</v>
      </c>
      <c r="C5" s="66">
        <f>'data in order'!AD13</f>
        <v>-3.5599999999999986E-2</v>
      </c>
      <c r="D5" s="9">
        <v>10</v>
      </c>
      <c r="E5" s="9">
        <f t="shared" si="0"/>
        <v>100</v>
      </c>
      <c r="H5" s="67" t="s">
        <v>151</v>
      </c>
      <c r="I5" s="67">
        <v>0.88728164941363574</v>
      </c>
      <c r="J5"/>
      <c r="K5"/>
      <c r="L5" s="74" t="s">
        <v>167</v>
      </c>
      <c r="M5" s="75">
        <f>_xlfn.T.INV(0.995,I8-2)</f>
        <v>2.807335683769999</v>
      </c>
      <c r="N5"/>
      <c r="O5"/>
      <c r="P5"/>
      <c r="R5" s="67" t="s">
        <v>151</v>
      </c>
      <c r="S5" s="67">
        <v>0.54256232977506302</v>
      </c>
      <c r="T5"/>
      <c r="U5"/>
      <c r="V5" s="74" t="s">
        <v>167</v>
      </c>
      <c r="W5" s="75">
        <f>_xlfn.T.INV(0.995,S8-2)</f>
        <v>2.807335683769999</v>
      </c>
      <c r="X5"/>
      <c r="Y5"/>
      <c r="Z5"/>
    </row>
    <row r="6" spans="1:26" ht="13.8" thickBot="1" x14ac:dyDescent="0.3">
      <c r="A6" s="9">
        <v>1</v>
      </c>
      <c r="B6" s="9">
        <f>'data in order'!AI13</f>
        <v>-0.18200000000000038</v>
      </c>
      <c r="C6" s="66">
        <f>'data in order'!AJ13</f>
        <v>-1.8200000000000039E-2</v>
      </c>
      <c r="D6" s="9">
        <v>10</v>
      </c>
      <c r="E6" s="9">
        <f t="shared" si="0"/>
        <v>100</v>
      </c>
      <c r="H6" s="67" t="s">
        <v>152</v>
      </c>
      <c r="I6" s="67">
        <v>0.88238085156205481</v>
      </c>
      <c r="J6"/>
      <c r="K6"/>
      <c r="L6" s="76" t="s">
        <v>168</v>
      </c>
      <c r="M6" s="77">
        <f>M5*I7</f>
        <v>0.30602297903087033</v>
      </c>
      <c r="N6"/>
      <c r="O6"/>
      <c r="P6"/>
      <c r="R6" s="67" t="s">
        <v>152</v>
      </c>
      <c r="S6" s="67">
        <v>0.5226737354174571</v>
      </c>
      <c r="T6"/>
      <c r="U6"/>
      <c r="V6" s="76" t="s">
        <v>168</v>
      </c>
      <c r="W6" s="78">
        <f>W5*S7</f>
        <v>1.3939210809296445E-2</v>
      </c>
      <c r="X6"/>
      <c r="Y6"/>
      <c r="Z6"/>
    </row>
    <row r="7" spans="1:26" x14ac:dyDescent="0.25">
      <c r="A7" s="9">
        <v>1</v>
      </c>
      <c r="B7" s="9">
        <f>'data in order'!K14</f>
        <v>-0.52300000000000324</v>
      </c>
      <c r="C7" s="66">
        <f>'data in order'!L14</f>
        <v>-1.3075000000000081E-2</v>
      </c>
      <c r="D7" s="9">
        <v>40</v>
      </c>
      <c r="E7" s="9">
        <f t="shared" si="0"/>
        <v>1600</v>
      </c>
      <c r="H7" s="67" t="s">
        <v>153</v>
      </c>
      <c r="I7" s="67">
        <v>0.10900833156507633</v>
      </c>
      <c r="J7"/>
      <c r="K7"/>
      <c r="L7"/>
      <c r="M7"/>
      <c r="N7"/>
      <c r="O7"/>
      <c r="P7"/>
      <c r="R7" s="67" t="s">
        <v>153</v>
      </c>
      <c r="S7" s="67">
        <v>4.9652810990445358E-3</v>
      </c>
      <c r="T7"/>
      <c r="U7"/>
      <c r="V7"/>
      <c r="W7"/>
      <c r="X7"/>
      <c r="Y7"/>
      <c r="Z7"/>
    </row>
    <row r="8" spans="1:26" ht="13.8" thickBot="1" x14ac:dyDescent="0.3">
      <c r="A8" s="9">
        <v>1</v>
      </c>
      <c r="B8" s="9">
        <f>'data in order'!Q14</f>
        <v>-0.38000000000000256</v>
      </c>
      <c r="C8" s="66">
        <f>'data in order'!R14</f>
        <v>-9.5000000000000639E-3</v>
      </c>
      <c r="D8" s="9">
        <v>40</v>
      </c>
      <c r="E8" s="9">
        <f t="shared" si="0"/>
        <v>1600</v>
      </c>
      <c r="H8" s="68" t="s">
        <v>154</v>
      </c>
      <c r="I8" s="68">
        <v>25</v>
      </c>
      <c r="J8"/>
      <c r="K8"/>
      <c r="L8"/>
      <c r="M8"/>
      <c r="N8"/>
      <c r="O8"/>
      <c r="P8"/>
      <c r="R8" s="68" t="s">
        <v>154</v>
      </c>
      <c r="S8" s="68">
        <v>25</v>
      </c>
      <c r="T8"/>
      <c r="U8"/>
      <c r="V8"/>
      <c r="W8"/>
      <c r="X8"/>
      <c r="Y8"/>
      <c r="Z8"/>
    </row>
    <row r="9" spans="1:26" x14ac:dyDescent="0.25">
      <c r="A9" s="9">
        <v>1</v>
      </c>
      <c r="B9" s="9">
        <f>'data in order'!W14</f>
        <v>-0.47399999999999665</v>
      </c>
      <c r="C9" s="66">
        <f>'data in order'!X14</f>
        <v>-1.1849999999999916E-2</v>
      </c>
      <c r="D9" s="9">
        <v>40</v>
      </c>
      <c r="E9" s="9">
        <f t="shared" si="0"/>
        <v>1600</v>
      </c>
      <c r="H9"/>
      <c r="I9"/>
      <c r="J9"/>
      <c r="K9"/>
      <c r="L9"/>
      <c r="M9"/>
      <c r="N9"/>
      <c r="O9"/>
      <c r="P9"/>
      <c r="R9"/>
      <c r="S9"/>
      <c r="T9"/>
      <c r="U9"/>
      <c r="V9"/>
      <c r="W9"/>
      <c r="X9"/>
      <c r="Y9"/>
      <c r="Z9"/>
    </row>
    <row r="10" spans="1:26" ht="13.8" thickBot="1" x14ac:dyDescent="0.3">
      <c r="A10" s="9">
        <v>1</v>
      </c>
      <c r="B10" s="9">
        <f>'data in order'!AC14</f>
        <v>-0.45799999999999841</v>
      </c>
      <c r="C10" s="66">
        <f>'data in order'!AD14</f>
        <v>-1.144999999999996E-2</v>
      </c>
      <c r="D10" s="9">
        <v>40</v>
      </c>
      <c r="E10" s="9">
        <f t="shared" ref="E10:E73" si="1">D10^2</f>
        <v>1600</v>
      </c>
      <c r="H10" t="s">
        <v>114</v>
      </c>
      <c r="I10"/>
      <c r="J10"/>
      <c r="K10"/>
      <c r="L10"/>
      <c r="M10"/>
      <c r="N10"/>
      <c r="O10"/>
      <c r="P10"/>
      <c r="R10" t="s">
        <v>114</v>
      </c>
      <c r="S10"/>
      <c r="T10"/>
      <c r="U10"/>
      <c r="V10"/>
      <c r="W10"/>
      <c r="X10"/>
      <c r="Y10"/>
      <c r="Z10"/>
    </row>
    <row r="11" spans="1:26" x14ac:dyDescent="0.25">
      <c r="A11" s="9">
        <v>1</v>
      </c>
      <c r="B11" s="9">
        <f>'data in order'!AI14</f>
        <v>-0.48799999999999955</v>
      </c>
      <c r="C11" s="66">
        <f>'data in order'!AJ14</f>
        <v>-1.2199999999999989E-2</v>
      </c>
      <c r="D11" s="9">
        <v>40</v>
      </c>
      <c r="E11" s="9">
        <f t="shared" si="1"/>
        <v>1600</v>
      </c>
      <c r="H11" s="69"/>
      <c r="I11" s="69" t="s">
        <v>146</v>
      </c>
      <c r="J11" s="69" t="s">
        <v>118</v>
      </c>
      <c r="K11" s="69" t="s">
        <v>119</v>
      </c>
      <c r="L11" s="69" t="s">
        <v>120</v>
      </c>
      <c r="M11" s="69" t="s">
        <v>158</v>
      </c>
      <c r="N11"/>
      <c r="O11"/>
      <c r="P11"/>
      <c r="R11" s="69"/>
      <c r="S11" s="69" t="s">
        <v>146</v>
      </c>
      <c r="T11" s="69" t="s">
        <v>118</v>
      </c>
      <c r="U11" s="69" t="s">
        <v>119</v>
      </c>
      <c r="V11" s="69" t="s">
        <v>120</v>
      </c>
      <c r="W11" s="69" t="s">
        <v>158</v>
      </c>
      <c r="X11"/>
      <c r="Y11"/>
      <c r="Z11"/>
    </row>
    <row r="12" spans="1:26" x14ac:dyDescent="0.25">
      <c r="A12" s="9">
        <v>1</v>
      </c>
      <c r="B12" s="9">
        <f>'data in order'!K15</f>
        <v>-0.70900000000000318</v>
      </c>
      <c r="C12" s="66">
        <f>'data in order'!L15</f>
        <v>-8.8625000000000405E-3</v>
      </c>
      <c r="D12" s="9">
        <v>80</v>
      </c>
      <c r="E12" s="9">
        <f t="shared" si="1"/>
        <v>6400</v>
      </c>
      <c r="H12" s="67" t="s">
        <v>155</v>
      </c>
      <c r="I12" s="67">
        <v>1</v>
      </c>
      <c r="J12" s="67">
        <v>2.1513649839361753</v>
      </c>
      <c r="K12" s="67">
        <v>2.1513649839361753</v>
      </c>
      <c r="L12" s="67">
        <v>181.04840809285531</v>
      </c>
      <c r="M12" s="67">
        <v>2.1781240797828847E-12</v>
      </c>
      <c r="N12"/>
      <c r="O12"/>
      <c r="P12"/>
      <c r="R12" s="67" t="s">
        <v>155</v>
      </c>
      <c r="S12" s="67">
        <v>1</v>
      </c>
      <c r="T12" s="67">
        <v>6.7256339647389911E-4</v>
      </c>
      <c r="U12" s="67">
        <v>6.7256339647389911E-4</v>
      </c>
      <c r="V12" s="67">
        <v>27.280074198284009</v>
      </c>
      <c r="W12" s="67">
        <v>2.6871647929107886E-5</v>
      </c>
      <c r="X12"/>
      <c r="Y12"/>
      <c r="Z12"/>
    </row>
    <row r="13" spans="1:26" x14ac:dyDescent="0.25">
      <c r="A13" s="9">
        <v>1</v>
      </c>
      <c r="B13" s="9">
        <f>'data in order'!Q15</f>
        <v>-0.54900000000000659</v>
      </c>
      <c r="C13" s="66">
        <f>'data in order'!R15</f>
        <v>-6.8625000000000821E-3</v>
      </c>
      <c r="D13" s="9">
        <v>80</v>
      </c>
      <c r="E13" s="9">
        <f t="shared" si="1"/>
        <v>6400</v>
      </c>
      <c r="H13" s="67" t="s">
        <v>156</v>
      </c>
      <c r="I13" s="67">
        <v>23</v>
      </c>
      <c r="J13" s="67">
        <v>0.27330477606383718</v>
      </c>
      <c r="K13" s="67">
        <v>1.1882816350601616E-2</v>
      </c>
      <c r="L13" s="67"/>
      <c r="M13" s="67"/>
      <c r="N13"/>
      <c r="O13"/>
      <c r="P13"/>
      <c r="R13" s="67" t="s">
        <v>156</v>
      </c>
      <c r="S13" s="67">
        <v>23</v>
      </c>
      <c r="T13" s="67">
        <v>5.6704237702816511E-4</v>
      </c>
      <c r="U13" s="67">
        <v>2.4654016392528917E-5</v>
      </c>
      <c r="V13" s="67"/>
      <c r="W13" s="67"/>
      <c r="X13"/>
      <c r="Y13"/>
      <c r="Z13"/>
    </row>
    <row r="14" spans="1:26" ht="13.8" thickBot="1" x14ac:dyDescent="0.3">
      <c r="A14" s="9">
        <v>1</v>
      </c>
      <c r="B14" s="9">
        <f>'data in order'!W15</f>
        <v>-0.70099999999999341</v>
      </c>
      <c r="C14" s="66">
        <f>'data in order'!X15</f>
        <v>-8.7624999999999179E-3</v>
      </c>
      <c r="D14" s="9">
        <v>80</v>
      </c>
      <c r="E14" s="9">
        <f t="shared" si="1"/>
        <v>6400</v>
      </c>
      <c r="H14" s="68" t="s">
        <v>135</v>
      </c>
      <c r="I14" s="68">
        <v>24</v>
      </c>
      <c r="J14" s="68">
        <v>2.4246697600000124</v>
      </c>
      <c r="K14" s="68"/>
      <c r="L14" s="68"/>
      <c r="M14" s="68"/>
      <c r="N14"/>
      <c r="O14"/>
      <c r="P14"/>
      <c r="R14" s="68" t="s">
        <v>135</v>
      </c>
      <c r="S14" s="68">
        <v>24</v>
      </c>
      <c r="T14" s="68">
        <v>1.2396057735020642E-3</v>
      </c>
      <c r="U14" s="68"/>
      <c r="V14" s="68"/>
      <c r="W14" s="68"/>
      <c r="X14"/>
      <c r="Y14"/>
      <c r="Z14"/>
    </row>
    <row r="15" spans="1:26" ht="13.8" thickBot="1" x14ac:dyDescent="0.3">
      <c r="A15" s="9">
        <v>1</v>
      </c>
      <c r="B15" s="9">
        <f>'data in order'!AC15</f>
        <v>-0.56900000000000261</v>
      </c>
      <c r="C15" s="66">
        <f>'data in order'!AD15</f>
        <v>-7.1125000000000329E-3</v>
      </c>
      <c r="D15" s="9">
        <v>80</v>
      </c>
      <c r="E15" s="9">
        <f t="shared" si="1"/>
        <v>6400</v>
      </c>
      <c r="H15"/>
      <c r="I15"/>
      <c r="J15"/>
      <c r="K15"/>
      <c r="L15"/>
      <c r="M15"/>
      <c r="N15"/>
      <c r="O15"/>
      <c r="P15"/>
      <c r="R15"/>
      <c r="S15"/>
      <c r="T15"/>
      <c r="U15"/>
      <c r="V15"/>
      <c r="W15"/>
      <c r="X15"/>
      <c r="Y15"/>
      <c r="Z15"/>
    </row>
    <row r="16" spans="1:26" x14ac:dyDescent="0.25">
      <c r="A16" s="9">
        <v>1</v>
      </c>
      <c r="B16" s="9">
        <f>'data in order'!AI15</f>
        <v>-0.66599999999999682</v>
      </c>
      <c r="C16" s="66">
        <f>'data in order'!AJ15</f>
        <v>-8.3249999999999609E-3</v>
      </c>
      <c r="D16" s="9">
        <v>80</v>
      </c>
      <c r="E16" s="9">
        <f t="shared" si="1"/>
        <v>6400</v>
      </c>
      <c r="H16" s="69"/>
      <c r="I16" s="69" t="s">
        <v>159</v>
      </c>
      <c r="J16" s="69" t="s">
        <v>153</v>
      </c>
      <c r="K16" s="69" t="s">
        <v>160</v>
      </c>
      <c r="L16" s="69" t="s">
        <v>147</v>
      </c>
      <c r="M16" s="69" t="s">
        <v>161</v>
      </c>
      <c r="N16" s="69" t="s">
        <v>162</v>
      </c>
      <c r="O16" s="69" t="s">
        <v>163</v>
      </c>
      <c r="P16" s="69" t="s">
        <v>164</v>
      </c>
      <c r="R16" s="69"/>
      <c r="S16" s="69" t="s">
        <v>159</v>
      </c>
      <c r="T16" s="69" t="s">
        <v>153</v>
      </c>
      <c r="U16" s="69" t="s">
        <v>160</v>
      </c>
      <c r="V16" s="69" t="s">
        <v>147</v>
      </c>
      <c r="W16" s="69" t="s">
        <v>161</v>
      </c>
      <c r="X16" s="69" t="s">
        <v>162</v>
      </c>
      <c r="Y16" s="69" t="s">
        <v>163</v>
      </c>
      <c r="Z16" s="69" t="s">
        <v>164</v>
      </c>
    </row>
    <row r="17" spans="1:26" x14ac:dyDescent="0.25">
      <c r="A17" s="9">
        <v>1</v>
      </c>
      <c r="B17" s="9">
        <f>'data in order'!K16</f>
        <v>-0.6810000000000116</v>
      </c>
      <c r="C17" s="66">
        <f>'data in order'!L16</f>
        <v>-4.2562500000000725E-3</v>
      </c>
      <c r="D17" s="9">
        <v>160</v>
      </c>
      <c r="E17" s="9">
        <f t="shared" si="1"/>
        <v>25600</v>
      </c>
      <c r="H17" s="67" t="s">
        <v>157</v>
      </c>
      <c r="I17" s="67">
        <v>-0.25786569148936167</v>
      </c>
      <c r="J17" s="67">
        <v>3.6018228658887798E-2</v>
      </c>
      <c r="K17" s="67">
        <v>-7.1593107459972538</v>
      </c>
      <c r="L17" s="67">
        <v>2.7278967617701674E-7</v>
      </c>
      <c r="M17" s="67">
        <v>-0.33237507431838342</v>
      </c>
      <c r="N17" s="67">
        <v>-0.18335630866033992</v>
      </c>
      <c r="O17" s="67">
        <v>-0.33237507431838342</v>
      </c>
      <c r="P17" s="67">
        <v>-0.18335630866033992</v>
      </c>
      <c r="R17" s="67" t="s">
        <v>157</v>
      </c>
      <c r="S17" s="67">
        <v>-1.7075236792794962E-2</v>
      </c>
      <c r="T17" s="67">
        <v>1.6406143219821199E-3</v>
      </c>
      <c r="U17" s="67">
        <v>-10.407831117898199</v>
      </c>
      <c r="V17" s="67">
        <v>3.5768477522187995E-10</v>
      </c>
      <c r="W17" s="67">
        <v>-2.0469106095725761E-2</v>
      </c>
      <c r="X17" s="67">
        <v>-1.3681367489864161E-2</v>
      </c>
      <c r="Y17" s="67">
        <v>-2.0469106095725761E-2</v>
      </c>
      <c r="Z17" s="67">
        <v>-1.3681367489864161E-2</v>
      </c>
    </row>
    <row r="18" spans="1:26" ht="13.8" thickBot="1" x14ac:dyDescent="0.3">
      <c r="A18" s="9">
        <v>1</v>
      </c>
      <c r="B18" s="9">
        <f>'data in order'!Q16</f>
        <v>-0.88599999999999568</v>
      </c>
      <c r="C18" s="66">
        <f>'data in order'!R16</f>
        <v>-5.537499999999973E-3</v>
      </c>
      <c r="D18" s="9">
        <v>160</v>
      </c>
      <c r="E18" s="9">
        <f t="shared" si="1"/>
        <v>25600</v>
      </c>
      <c r="H18" s="68" t="s">
        <v>142</v>
      </c>
      <c r="I18" s="68">
        <v>-3.7821010638297908E-3</v>
      </c>
      <c r="J18" s="68">
        <v>2.8108377298860694E-4</v>
      </c>
      <c r="K18" s="68">
        <v>-13.455422999402705</v>
      </c>
      <c r="L18" s="68">
        <v>2.1781240797828847E-12</v>
      </c>
      <c r="M18" s="68">
        <v>-4.363567149987973E-3</v>
      </c>
      <c r="N18" s="68">
        <v>-3.2006349776716085E-3</v>
      </c>
      <c r="O18" s="68">
        <v>-4.363567149987973E-3</v>
      </c>
      <c r="P18" s="68">
        <v>-3.2006349776716085E-3</v>
      </c>
      <c r="R18" s="68" t="s">
        <v>142</v>
      </c>
      <c r="S18" s="68">
        <v>6.687175108800767E-5</v>
      </c>
      <c r="T18" s="68">
        <v>1.2803241048004366E-5</v>
      </c>
      <c r="U18" s="68">
        <v>5.2230330458732501</v>
      </c>
      <c r="V18" s="68">
        <v>2.6871647929107987E-5</v>
      </c>
      <c r="W18" s="68">
        <v>4.038622905602388E-5</v>
      </c>
      <c r="X18" s="68">
        <v>9.3357273119991461E-5</v>
      </c>
      <c r="Y18" s="68">
        <v>4.038622905602388E-5</v>
      </c>
      <c r="Z18" s="68">
        <v>9.3357273119991461E-5</v>
      </c>
    </row>
    <row r="19" spans="1:26" x14ac:dyDescent="0.25">
      <c r="A19" s="9">
        <v>1</v>
      </c>
      <c r="B19" s="9">
        <f>'data in order'!W16</f>
        <v>-0.66499999999999204</v>
      </c>
      <c r="C19" s="66">
        <f>'data in order'!X16</f>
        <v>-4.1562499999999499E-3</v>
      </c>
      <c r="D19" s="9">
        <v>160</v>
      </c>
      <c r="E19" s="9">
        <f t="shared" si="1"/>
        <v>25600</v>
      </c>
      <c r="H19"/>
      <c r="I19"/>
      <c r="J19"/>
      <c r="K19"/>
      <c r="L19"/>
      <c r="M19"/>
      <c r="N19"/>
      <c r="O19"/>
      <c r="P19"/>
      <c r="R19"/>
      <c r="S19"/>
      <c r="T19"/>
      <c r="U19"/>
      <c r="V19"/>
      <c r="W19"/>
      <c r="X19"/>
      <c r="Y19"/>
      <c r="Z19"/>
    </row>
    <row r="20" spans="1:26" x14ac:dyDescent="0.25">
      <c r="A20" s="9">
        <v>1</v>
      </c>
      <c r="B20" s="9">
        <f>'data in order'!AC16</f>
        <v>-0.83899999999999864</v>
      </c>
      <c r="C20" s="66">
        <f>'data in order'!AD16</f>
        <v>-5.2437499999999915E-3</v>
      </c>
      <c r="D20" s="9">
        <v>160</v>
      </c>
      <c r="E20" s="9">
        <f t="shared" si="1"/>
        <v>25600</v>
      </c>
      <c r="H20"/>
      <c r="I20"/>
      <c r="J20"/>
      <c r="K20"/>
      <c r="L20"/>
      <c r="M20"/>
      <c r="N20"/>
      <c r="O20"/>
      <c r="P20"/>
      <c r="R20"/>
      <c r="S20"/>
      <c r="T20"/>
      <c r="U20"/>
      <c r="V20"/>
      <c r="W20"/>
      <c r="X20"/>
      <c r="Y20"/>
      <c r="Z20"/>
    </row>
    <row r="21" spans="1:26" x14ac:dyDescent="0.25">
      <c r="A21" s="9">
        <v>1</v>
      </c>
      <c r="B21" s="9">
        <f>'data in order'!AI16</f>
        <v>-0.875</v>
      </c>
      <c r="C21" s="66">
        <f>'data in order'!AJ16</f>
        <v>-5.4687499999999997E-3</v>
      </c>
      <c r="D21" s="9">
        <v>160</v>
      </c>
      <c r="E21" s="9">
        <f t="shared" si="1"/>
        <v>25600</v>
      </c>
      <c r="H21"/>
      <c r="I21"/>
      <c r="J21"/>
      <c r="K21"/>
      <c r="L21"/>
      <c r="M21"/>
      <c r="N21"/>
      <c r="O21"/>
      <c r="P21"/>
      <c r="R21"/>
      <c r="S21"/>
      <c r="T21"/>
      <c r="U21"/>
      <c r="V21"/>
      <c r="W21"/>
      <c r="X21"/>
      <c r="Y21"/>
      <c r="Z21"/>
    </row>
    <row r="22" spans="1:26" x14ac:dyDescent="0.25">
      <c r="A22" s="9">
        <v>1</v>
      </c>
      <c r="B22" s="9">
        <f>'data in order'!K17</f>
        <v>-1.1370000000000005</v>
      </c>
      <c r="C22" s="66">
        <f>'data in order'!L17</f>
        <v>-5.16818181818182E-3</v>
      </c>
      <c r="D22" s="9">
        <v>220</v>
      </c>
      <c r="E22" s="9">
        <f t="shared" si="1"/>
        <v>48400</v>
      </c>
    </row>
    <row r="23" spans="1:26" x14ac:dyDescent="0.25">
      <c r="A23" s="9">
        <v>1</v>
      </c>
      <c r="B23" s="9">
        <f>'data in order'!Q17</f>
        <v>-0.89599999999998658</v>
      </c>
      <c r="C23" s="66">
        <f>'data in order'!R17</f>
        <v>-4.0727272727272114E-3</v>
      </c>
      <c r="D23" s="9">
        <v>220</v>
      </c>
      <c r="E23" s="9">
        <f t="shared" si="1"/>
        <v>48400</v>
      </c>
    </row>
    <row r="24" spans="1:26" x14ac:dyDescent="0.25">
      <c r="A24" s="9">
        <v>1</v>
      </c>
      <c r="B24" s="9">
        <f>'data in order'!W17</f>
        <v>-1.117999999999995</v>
      </c>
      <c r="C24" s="66">
        <f>'data in order'!X17</f>
        <v>-5.0818181818181587E-3</v>
      </c>
      <c r="D24" s="9">
        <v>220</v>
      </c>
      <c r="E24" s="9">
        <f t="shared" si="1"/>
        <v>48400</v>
      </c>
    </row>
    <row r="25" spans="1:26" x14ac:dyDescent="0.25">
      <c r="A25" s="9">
        <v>1</v>
      </c>
      <c r="B25" s="9">
        <f>'data in order'!AC17</f>
        <v>-1.1990000000000123</v>
      </c>
      <c r="C25" s="66">
        <f>'data in order'!AD17</f>
        <v>-5.4500000000000555E-3</v>
      </c>
      <c r="D25" s="9">
        <v>220</v>
      </c>
      <c r="E25" s="9">
        <f t="shared" si="1"/>
        <v>48400</v>
      </c>
    </row>
    <row r="26" spans="1:26" x14ac:dyDescent="0.25">
      <c r="A26" s="9">
        <v>1</v>
      </c>
      <c r="B26" s="9">
        <f>'data in order'!AI17</f>
        <v>-1.1930000000000121</v>
      </c>
      <c r="C26" s="66">
        <f>'data in order'!AJ17</f>
        <v>-5.4227272727273273E-3</v>
      </c>
      <c r="D26" s="9">
        <v>220</v>
      </c>
      <c r="E26" s="9">
        <f t="shared" si="1"/>
        <v>48400</v>
      </c>
    </row>
    <row r="27" spans="1:26" x14ac:dyDescent="0.25">
      <c r="A27" s="9">
        <v>2</v>
      </c>
      <c r="B27" s="9">
        <f>'data in order'!K30</f>
        <v>-0.16099999999999959</v>
      </c>
      <c r="C27" s="66">
        <f>'data in order'!L30</f>
        <v>-1.6099999999999958E-2</v>
      </c>
      <c r="D27" s="9">
        <v>10</v>
      </c>
      <c r="E27" s="9">
        <f t="shared" si="1"/>
        <v>100</v>
      </c>
      <c r="H27" t="s">
        <v>148</v>
      </c>
      <c r="I27"/>
      <c r="J27"/>
      <c r="K27"/>
      <c r="L27"/>
      <c r="M27"/>
      <c r="N27"/>
      <c r="O27"/>
      <c r="P27"/>
      <c r="R27" t="s">
        <v>148</v>
      </c>
      <c r="S27"/>
      <c r="T27"/>
      <c r="U27"/>
      <c r="V27"/>
      <c r="W27"/>
      <c r="X27"/>
      <c r="Y27"/>
      <c r="Z27"/>
    </row>
    <row r="28" spans="1:26" ht="13.8" thickBot="1" x14ac:dyDescent="0.3">
      <c r="A28" s="9">
        <v>2</v>
      </c>
      <c r="B28" s="9">
        <f>'data in order'!Q30</f>
        <v>-0.22100000000000009</v>
      </c>
      <c r="C28" s="66">
        <f>'data in order'!R30</f>
        <v>-2.2100000000000009E-2</v>
      </c>
      <c r="D28" s="9">
        <v>10</v>
      </c>
      <c r="E28" s="9">
        <f t="shared" si="1"/>
        <v>100</v>
      </c>
      <c r="H28"/>
      <c r="I28"/>
      <c r="J28"/>
      <c r="K28"/>
      <c r="L28"/>
      <c r="M28"/>
      <c r="N28"/>
      <c r="O28"/>
      <c r="P28"/>
      <c r="R28"/>
      <c r="S28"/>
      <c r="T28"/>
      <c r="U28"/>
      <c r="V28"/>
      <c r="W28"/>
      <c r="X28"/>
      <c r="Y28"/>
      <c r="Z28"/>
    </row>
    <row r="29" spans="1:26" x14ac:dyDescent="0.25">
      <c r="A29" s="9">
        <v>2</v>
      </c>
      <c r="B29" s="9">
        <f>'data in order'!W30</f>
        <v>-0.18299999999999983</v>
      </c>
      <c r="C29" s="66">
        <f>'data in order'!X30</f>
        <v>-1.8299999999999983E-2</v>
      </c>
      <c r="D29" s="9">
        <v>10</v>
      </c>
      <c r="E29" s="9">
        <f t="shared" si="1"/>
        <v>100</v>
      </c>
      <c r="H29" s="70" t="s">
        <v>149</v>
      </c>
      <c r="I29" s="70"/>
      <c r="J29"/>
      <c r="K29"/>
      <c r="L29" s="72" t="s">
        <v>166</v>
      </c>
      <c r="M29" s="73"/>
      <c r="N29"/>
      <c r="O29"/>
      <c r="P29"/>
      <c r="R29" s="70" t="s">
        <v>149</v>
      </c>
      <c r="S29" s="70"/>
      <c r="T29"/>
      <c r="U29"/>
      <c r="V29" s="72" t="s">
        <v>166</v>
      </c>
      <c r="W29" s="73"/>
      <c r="X29"/>
      <c r="Y29"/>
      <c r="Z29"/>
    </row>
    <row r="30" spans="1:26" x14ac:dyDescent="0.25">
      <c r="A30" s="9">
        <v>2</v>
      </c>
      <c r="B30" s="9">
        <f>'data in order'!AC30</f>
        <v>-0.22100000000000009</v>
      </c>
      <c r="C30" s="66">
        <f>'data in order'!AD30</f>
        <v>-2.2100000000000009E-2</v>
      </c>
      <c r="D30" s="9">
        <v>10</v>
      </c>
      <c r="E30" s="9">
        <f t="shared" si="1"/>
        <v>100</v>
      </c>
      <c r="H30" s="67" t="s">
        <v>150</v>
      </c>
      <c r="I30" s="67">
        <v>0.90699793281758545</v>
      </c>
      <c r="J30"/>
      <c r="K30"/>
      <c r="L30" s="74"/>
      <c r="M30" s="75"/>
      <c r="N30"/>
      <c r="O30"/>
      <c r="P30"/>
      <c r="R30" s="67" t="s">
        <v>150</v>
      </c>
      <c r="S30" s="67">
        <v>0.74438538927358877</v>
      </c>
      <c r="T30"/>
      <c r="U30"/>
      <c r="V30" s="74"/>
      <c r="W30" s="75"/>
      <c r="X30"/>
      <c r="Y30"/>
      <c r="Z30"/>
    </row>
    <row r="31" spans="1:26" x14ac:dyDescent="0.25">
      <c r="A31" s="9">
        <v>2</v>
      </c>
      <c r="B31" s="9">
        <f>'data in order'!AI30</f>
        <v>-0.24600000000000044</v>
      </c>
      <c r="C31" s="66">
        <f>'data in order'!AJ30</f>
        <v>-2.4600000000000045E-2</v>
      </c>
      <c r="D31" s="9">
        <v>10</v>
      </c>
      <c r="E31" s="9">
        <f t="shared" si="1"/>
        <v>100</v>
      </c>
      <c r="H31" s="67" t="s">
        <v>151</v>
      </c>
      <c r="I31" s="67">
        <v>0.82264525013537315</v>
      </c>
      <c r="J31"/>
      <c r="K31"/>
      <c r="L31" s="74" t="s">
        <v>167</v>
      </c>
      <c r="M31" s="75">
        <f>_xlfn.T.INV(0.995,I34-2)</f>
        <v>2.6822040269502154</v>
      </c>
      <c r="N31"/>
      <c r="O31"/>
      <c r="P31"/>
      <c r="R31" s="67" t="s">
        <v>151</v>
      </c>
      <c r="S31" s="67">
        <v>0.55410960776399232</v>
      </c>
      <c r="T31"/>
      <c r="U31"/>
      <c r="V31" s="74" t="s">
        <v>167</v>
      </c>
      <c r="W31" s="75">
        <f>_xlfn.T.INV(0.995,S34-2)</f>
        <v>2.6822040269502154</v>
      </c>
      <c r="X31"/>
      <c r="Y31"/>
      <c r="Z31"/>
    </row>
    <row r="32" spans="1:26" ht="13.8" thickBot="1" x14ac:dyDescent="0.3">
      <c r="A32" s="9">
        <v>2</v>
      </c>
      <c r="B32" s="9">
        <f>'data in order'!K31</f>
        <v>-0.52000000000000313</v>
      </c>
      <c r="C32" s="66">
        <f>'data in order'!L31</f>
        <v>-1.3000000000000077E-2</v>
      </c>
      <c r="D32" s="9">
        <v>40</v>
      </c>
      <c r="E32" s="9">
        <f t="shared" si="1"/>
        <v>1600</v>
      </c>
      <c r="H32" s="67" t="s">
        <v>152</v>
      </c>
      <c r="I32" s="67">
        <v>0.81895035951319339</v>
      </c>
      <c r="J32"/>
      <c r="K32"/>
      <c r="L32" s="76" t="s">
        <v>168</v>
      </c>
      <c r="M32" s="77">
        <f>M31*I33</f>
        <v>0.36691615436511021</v>
      </c>
      <c r="N32"/>
      <c r="O32"/>
      <c r="P32"/>
      <c r="R32" s="67" t="s">
        <v>152</v>
      </c>
      <c r="S32" s="67">
        <v>0.54482022459240886</v>
      </c>
      <c r="T32"/>
      <c r="U32"/>
      <c r="V32" s="76" t="s">
        <v>168</v>
      </c>
      <c r="W32" s="78">
        <f>W31*S33</f>
        <v>1.2177135124896042E-2</v>
      </c>
      <c r="X32"/>
      <c r="Y32"/>
      <c r="Z32"/>
    </row>
    <row r="33" spans="1:26" x14ac:dyDescent="0.25">
      <c r="A33" s="9">
        <v>2</v>
      </c>
      <c r="B33" s="9">
        <f>'data in order'!Q31</f>
        <v>-0.13300000000000267</v>
      </c>
      <c r="C33" s="66">
        <f>'data in order'!R31</f>
        <v>-3.3250000000000666E-3</v>
      </c>
      <c r="D33" s="9">
        <v>40</v>
      </c>
      <c r="E33" s="9">
        <f t="shared" si="1"/>
        <v>1600</v>
      </c>
      <c r="H33" s="67" t="s">
        <v>153</v>
      </c>
      <c r="I33" s="67">
        <v>0.13679651162939685</v>
      </c>
      <c r="J33"/>
      <c r="K33"/>
      <c r="L33"/>
      <c r="M33"/>
      <c r="N33"/>
      <c r="O33"/>
      <c r="P33"/>
      <c r="R33" s="67" t="s">
        <v>153</v>
      </c>
      <c r="S33" s="67">
        <v>4.5399734705275138E-3</v>
      </c>
      <c r="T33"/>
      <c r="U33"/>
      <c r="V33"/>
      <c r="W33"/>
      <c r="X33"/>
      <c r="Y33"/>
      <c r="Z33"/>
    </row>
    <row r="34" spans="1:26" ht="13.8" thickBot="1" x14ac:dyDescent="0.3">
      <c r="A34" s="9">
        <v>2</v>
      </c>
      <c r="B34" s="9">
        <f>'data in order'!W31</f>
        <v>-0.32600000000000051</v>
      </c>
      <c r="C34" s="66">
        <f>'data in order'!X31</f>
        <v>-8.1500000000000131E-3</v>
      </c>
      <c r="D34" s="9">
        <v>40</v>
      </c>
      <c r="E34" s="9">
        <f t="shared" si="1"/>
        <v>1600</v>
      </c>
      <c r="H34" s="68" t="s">
        <v>154</v>
      </c>
      <c r="I34" s="68">
        <v>50</v>
      </c>
      <c r="J34"/>
      <c r="K34"/>
      <c r="L34"/>
      <c r="M34"/>
      <c r="N34"/>
      <c r="O34"/>
      <c r="P34"/>
      <c r="R34" s="68" t="s">
        <v>154</v>
      </c>
      <c r="S34" s="68">
        <v>50</v>
      </c>
      <c r="T34"/>
      <c r="U34"/>
      <c r="V34"/>
      <c r="W34"/>
      <c r="X34"/>
      <c r="Y34"/>
      <c r="Z34"/>
    </row>
    <row r="35" spans="1:26" x14ac:dyDescent="0.25">
      <c r="A35" s="9">
        <v>2</v>
      </c>
      <c r="B35" s="9">
        <f>'data in order'!AC31</f>
        <v>-0.45799999999999841</v>
      </c>
      <c r="C35" s="66">
        <f>'data in order'!AD31</f>
        <v>-1.144999999999996E-2</v>
      </c>
      <c r="D35" s="9">
        <v>40</v>
      </c>
      <c r="E35" s="9">
        <f t="shared" si="1"/>
        <v>1600</v>
      </c>
      <c r="H35"/>
      <c r="I35"/>
      <c r="J35"/>
      <c r="K35"/>
      <c r="L35"/>
      <c r="M35"/>
      <c r="N35"/>
      <c r="O35"/>
      <c r="P35"/>
      <c r="R35"/>
      <c r="S35"/>
      <c r="T35"/>
      <c r="U35"/>
      <c r="V35"/>
      <c r="W35"/>
      <c r="X35"/>
      <c r="Y35"/>
      <c r="Z35"/>
    </row>
    <row r="36" spans="1:26" ht="13.8" thickBot="1" x14ac:dyDescent="0.3">
      <c r="A36" s="9">
        <v>2</v>
      </c>
      <c r="B36" s="9">
        <f>'data in order'!AI31</f>
        <v>-0.4269999999999996</v>
      </c>
      <c r="C36" s="66">
        <f>'data in order'!AJ31</f>
        <v>-1.067499999999999E-2</v>
      </c>
      <c r="D36" s="9">
        <v>40</v>
      </c>
      <c r="E36" s="9">
        <f t="shared" si="1"/>
        <v>1600</v>
      </c>
      <c r="H36" t="s">
        <v>114</v>
      </c>
      <c r="I36"/>
      <c r="J36"/>
      <c r="K36"/>
      <c r="L36"/>
      <c r="M36"/>
      <c r="N36"/>
      <c r="O36"/>
      <c r="P36"/>
      <c r="R36" t="s">
        <v>114</v>
      </c>
      <c r="S36"/>
      <c r="T36"/>
      <c r="U36"/>
      <c r="V36"/>
      <c r="W36"/>
      <c r="X36"/>
      <c r="Y36"/>
      <c r="Z36"/>
    </row>
    <row r="37" spans="1:26" x14ac:dyDescent="0.25">
      <c r="A37" s="9">
        <v>2</v>
      </c>
      <c r="B37" s="9">
        <f>'data in order'!K32</f>
        <v>-0.76200000000000045</v>
      </c>
      <c r="C37" s="66">
        <f>'data in order'!L32</f>
        <v>-9.5250000000000057E-3</v>
      </c>
      <c r="D37" s="9">
        <v>80</v>
      </c>
      <c r="E37" s="9">
        <f t="shared" si="1"/>
        <v>6400</v>
      </c>
      <c r="H37" s="69"/>
      <c r="I37" s="69" t="s">
        <v>146</v>
      </c>
      <c r="J37" s="69" t="s">
        <v>118</v>
      </c>
      <c r="K37" s="69" t="s">
        <v>119</v>
      </c>
      <c r="L37" s="69" t="s">
        <v>120</v>
      </c>
      <c r="M37" s="69" t="s">
        <v>158</v>
      </c>
      <c r="N37"/>
      <c r="O37"/>
      <c r="P37"/>
      <c r="R37" s="69"/>
      <c r="S37" s="69" t="s">
        <v>146</v>
      </c>
      <c r="T37" s="69" t="s">
        <v>118</v>
      </c>
      <c r="U37" s="69" t="s">
        <v>119</v>
      </c>
      <c r="V37" s="69" t="s">
        <v>120</v>
      </c>
      <c r="W37" s="69" t="s">
        <v>158</v>
      </c>
      <c r="X37"/>
      <c r="Y37"/>
      <c r="Z37"/>
    </row>
    <row r="38" spans="1:26" x14ac:dyDescent="0.25">
      <c r="A38" s="9">
        <v>2</v>
      </c>
      <c r="B38" s="9">
        <f>'data in order'!Q32</f>
        <v>-0.60099999999999909</v>
      </c>
      <c r="C38" s="66">
        <f>'data in order'!R32</f>
        <v>-7.5124999999999888E-3</v>
      </c>
      <c r="D38" s="9">
        <v>80</v>
      </c>
      <c r="E38" s="9">
        <f t="shared" si="1"/>
        <v>6400</v>
      </c>
      <c r="H38" s="67" t="s">
        <v>155</v>
      </c>
      <c r="I38" s="67">
        <v>1</v>
      </c>
      <c r="J38" s="67">
        <v>4.1664008714893761</v>
      </c>
      <c r="K38" s="67">
        <v>4.1664008714893761</v>
      </c>
      <c r="L38" s="67">
        <v>222.64400607617188</v>
      </c>
      <c r="M38" s="67">
        <v>1.1798462796979884E-19</v>
      </c>
      <c r="N38"/>
      <c r="O38"/>
      <c r="P38"/>
      <c r="R38" s="67" t="s">
        <v>155</v>
      </c>
      <c r="S38" s="67">
        <v>1</v>
      </c>
      <c r="T38" s="67">
        <v>1.229462915102495E-3</v>
      </c>
      <c r="U38" s="67">
        <v>1.229462915102495E-3</v>
      </c>
      <c r="V38" s="67">
        <v>59.64977410545734</v>
      </c>
      <c r="W38" s="67">
        <v>5.7809007690800173E-10</v>
      </c>
      <c r="X38"/>
      <c r="Y38"/>
      <c r="Z38"/>
    </row>
    <row r="39" spans="1:26" x14ac:dyDescent="0.25">
      <c r="A39" s="9">
        <v>2</v>
      </c>
      <c r="B39" s="9">
        <f>'data in order'!W32</f>
        <v>-0.6629999999999967</v>
      </c>
      <c r="C39" s="66">
        <f>'data in order'!X32</f>
        <v>-8.2874999999999581E-3</v>
      </c>
      <c r="D39" s="9">
        <v>80</v>
      </c>
      <c r="E39" s="9">
        <f t="shared" si="1"/>
        <v>6400</v>
      </c>
      <c r="H39" s="67" t="s">
        <v>156</v>
      </c>
      <c r="I39" s="67">
        <v>48</v>
      </c>
      <c r="J39" s="67">
        <v>0.89823770851064189</v>
      </c>
      <c r="K39" s="67">
        <v>1.8713285593971705E-2</v>
      </c>
      <c r="L39" s="67"/>
      <c r="M39" s="67"/>
      <c r="N39"/>
      <c r="O39"/>
      <c r="P39"/>
      <c r="R39" s="67" t="s">
        <v>156</v>
      </c>
      <c r="S39" s="67">
        <v>48</v>
      </c>
      <c r="T39" s="67">
        <v>9.893452374284946E-4</v>
      </c>
      <c r="U39" s="67">
        <v>2.0611359113093639E-5</v>
      </c>
      <c r="V39" s="67"/>
      <c r="W39" s="67"/>
      <c r="X39"/>
      <c r="Y39"/>
      <c r="Z39"/>
    </row>
    <row r="40" spans="1:26" ht="13.8" thickBot="1" x14ac:dyDescent="0.3">
      <c r="A40" s="9">
        <v>2</v>
      </c>
      <c r="B40" s="9">
        <f>'data in order'!AC32</f>
        <v>-0.80200000000000671</v>
      </c>
      <c r="C40" s="66">
        <f>'data in order'!AD32</f>
        <v>-1.0025000000000084E-2</v>
      </c>
      <c r="D40" s="9">
        <v>80</v>
      </c>
      <c r="E40" s="9">
        <f t="shared" si="1"/>
        <v>6400</v>
      </c>
      <c r="H40" s="68" t="s">
        <v>135</v>
      </c>
      <c r="I40" s="68">
        <v>49</v>
      </c>
      <c r="J40" s="68">
        <v>5.0646385800000182</v>
      </c>
      <c r="K40" s="68"/>
      <c r="L40" s="68"/>
      <c r="M40" s="68"/>
      <c r="N40"/>
      <c r="O40"/>
      <c r="P40"/>
      <c r="R40" s="68" t="s">
        <v>135</v>
      </c>
      <c r="S40" s="68">
        <v>49</v>
      </c>
      <c r="T40" s="68">
        <v>2.2188081525309896E-3</v>
      </c>
      <c r="U40" s="68"/>
      <c r="V40" s="68"/>
      <c r="W40" s="68"/>
      <c r="X40"/>
      <c r="Y40"/>
      <c r="Z40"/>
    </row>
    <row r="41" spans="1:26" ht="13.8" thickBot="1" x14ac:dyDescent="0.3">
      <c r="A41" s="9">
        <v>2</v>
      </c>
      <c r="B41" s="9">
        <f>'data in order'!AI32</f>
        <v>-0.62600000000000477</v>
      </c>
      <c r="C41" s="66">
        <f>'data in order'!AJ32</f>
        <v>-7.8250000000000593E-3</v>
      </c>
      <c r="D41" s="9">
        <v>80</v>
      </c>
      <c r="E41" s="9">
        <f t="shared" si="1"/>
        <v>6400</v>
      </c>
      <c r="H41"/>
      <c r="I41"/>
      <c r="J41"/>
      <c r="K41"/>
      <c r="L41"/>
      <c r="M41"/>
      <c r="N41"/>
      <c r="O41"/>
      <c r="P41"/>
      <c r="R41"/>
      <c r="S41"/>
      <c r="T41"/>
      <c r="U41"/>
      <c r="V41"/>
      <c r="W41"/>
      <c r="X41"/>
      <c r="Y41"/>
      <c r="Z41"/>
    </row>
    <row r="42" spans="1:26" x14ac:dyDescent="0.25">
      <c r="A42" s="9">
        <v>2</v>
      </c>
      <c r="B42" s="9">
        <f>'data in order'!K33</f>
        <v>-0.82900000000000773</v>
      </c>
      <c r="C42" s="66">
        <f>'data in order'!L33</f>
        <v>-5.1812500000000487E-3</v>
      </c>
      <c r="D42" s="9">
        <v>160</v>
      </c>
      <c r="E42" s="9">
        <f t="shared" si="1"/>
        <v>25600</v>
      </c>
      <c r="H42" s="69"/>
      <c r="I42" s="69" t="s">
        <v>159</v>
      </c>
      <c r="J42" s="69" t="s">
        <v>153</v>
      </c>
      <c r="K42" s="69" t="s">
        <v>160</v>
      </c>
      <c r="L42" s="69" t="s">
        <v>147</v>
      </c>
      <c r="M42" s="69" t="s">
        <v>161</v>
      </c>
      <c r="N42" s="69" t="s">
        <v>162</v>
      </c>
      <c r="O42" s="69" t="s">
        <v>163</v>
      </c>
      <c r="P42" s="69" t="s">
        <v>164</v>
      </c>
      <c r="R42" s="69"/>
      <c r="S42" s="69" t="s">
        <v>159</v>
      </c>
      <c r="T42" s="69" t="s">
        <v>153</v>
      </c>
      <c r="U42" s="69" t="s">
        <v>160</v>
      </c>
      <c r="V42" s="69" t="s">
        <v>147</v>
      </c>
      <c r="W42" s="69" t="s">
        <v>161</v>
      </c>
      <c r="X42" s="69" t="s">
        <v>162</v>
      </c>
      <c r="Y42" s="69" t="s">
        <v>163</v>
      </c>
      <c r="Z42" s="69" t="s">
        <v>164</v>
      </c>
    </row>
    <row r="43" spans="1:26" x14ac:dyDescent="0.25">
      <c r="A43" s="9">
        <v>2</v>
      </c>
      <c r="B43" s="9">
        <f>'data in order'!Q33</f>
        <v>-0.72399999999998954</v>
      </c>
      <c r="C43" s="66">
        <f>'data in order'!R33</f>
        <v>-4.5249999999999345E-3</v>
      </c>
      <c r="D43" s="9">
        <v>160</v>
      </c>
      <c r="E43" s="9">
        <f t="shared" si="1"/>
        <v>25600</v>
      </c>
      <c r="H43" s="67" t="s">
        <v>157</v>
      </c>
      <c r="I43" s="67">
        <v>-0.24760638297872334</v>
      </c>
      <c r="J43" s="67">
        <v>3.1961171040789299E-2</v>
      </c>
      <c r="K43" s="67">
        <v>-7.7470998375724269</v>
      </c>
      <c r="L43" s="67">
        <v>5.319758055269221E-10</v>
      </c>
      <c r="M43" s="67">
        <v>-0.31186862436770735</v>
      </c>
      <c r="N43" s="67">
        <v>-0.18334414158973933</v>
      </c>
      <c r="O43" s="67">
        <v>-0.31186862436770735</v>
      </c>
      <c r="P43" s="67">
        <v>-0.18334414158973933</v>
      </c>
      <c r="R43" s="67" t="s">
        <v>157</v>
      </c>
      <c r="S43" s="67">
        <v>-1.6441026202852999E-2</v>
      </c>
      <c r="T43" s="67">
        <v>1.0607205321527646E-3</v>
      </c>
      <c r="U43" s="67">
        <v>-15.49986608582511</v>
      </c>
      <c r="V43" s="67">
        <v>2.5844510463340081E-20</v>
      </c>
      <c r="W43" s="67">
        <v>-1.8573747772925017E-2</v>
      </c>
      <c r="X43" s="67">
        <v>-1.430830463278098E-2</v>
      </c>
      <c r="Y43" s="67">
        <v>-1.8573747772925017E-2</v>
      </c>
      <c r="Z43" s="67">
        <v>-1.430830463278098E-2</v>
      </c>
    </row>
    <row r="44" spans="1:26" ht="13.8" thickBot="1" x14ac:dyDescent="0.3">
      <c r="A44" s="9">
        <v>2</v>
      </c>
      <c r="B44" s="9">
        <f>'data in order'!W33</f>
        <v>-0.69700000000000273</v>
      </c>
      <c r="C44" s="66">
        <f>'data in order'!X33</f>
        <v>-4.3562500000000172E-3</v>
      </c>
      <c r="D44" s="9">
        <v>160</v>
      </c>
      <c r="E44" s="9">
        <f t="shared" si="1"/>
        <v>25600</v>
      </c>
      <c r="H44" s="68" t="s">
        <v>142</v>
      </c>
      <c r="I44" s="68">
        <v>-3.7217021276595825E-3</v>
      </c>
      <c r="J44" s="68">
        <v>2.4942277507204508E-4</v>
      </c>
      <c r="K44" s="68">
        <v>-14.921260204023387</v>
      </c>
      <c r="L44" s="68">
        <v>1.1798462796979634E-19</v>
      </c>
      <c r="M44" s="68">
        <v>-4.2232002285625273E-3</v>
      </c>
      <c r="N44" s="68">
        <v>-3.2202040267566381E-3</v>
      </c>
      <c r="O44" s="68">
        <v>-4.2232002285625273E-3</v>
      </c>
      <c r="P44" s="68">
        <v>-3.2202040267566381E-3</v>
      </c>
      <c r="R44" s="68" t="s">
        <v>142</v>
      </c>
      <c r="S44" s="68">
        <v>6.3932075072533812E-5</v>
      </c>
      <c r="T44" s="68">
        <v>8.2777898959895344E-6</v>
      </c>
      <c r="U44" s="68">
        <v>7.7233266216998269</v>
      </c>
      <c r="V44" s="68">
        <v>5.7809007690801424E-10</v>
      </c>
      <c r="W44" s="68">
        <v>4.7288462991346581E-5</v>
      </c>
      <c r="X44" s="68">
        <v>8.0575687153721043E-5</v>
      </c>
      <c r="Y44" s="68">
        <v>4.7288462991346581E-5</v>
      </c>
      <c r="Z44" s="68">
        <v>8.0575687153721043E-5</v>
      </c>
    </row>
    <row r="45" spans="1:26" x14ac:dyDescent="0.25">
      <c r="A45" s="9">
        <v>2</v>
      </c>
      <c r="B45" s="9">
        <f>'data in order'!AC33</f>
        <v>-0.47100000000000364</v>
      </c>
      <c r="C45" s="66">
        <f>'data in order'!AD33</f>
        <v>-2.9437500000000227E-3</v>
      </c>
      <c r="D45" s="9">
        <v>160</v>
      </c>
      <c r="E45" s="9">
        <f t="shared" si="1"/>
        <v>25600</v>
      </c>
      <c r="H45"/>
      <c r="I45"/>
      <c r="J45"/>
      <c r="K45"/>
      <c r="L45"/>
      <c r="M45"/>
      <c r="N45"/>
      <c r="O45"/>
      <c r="P45"/>
      <c r="R45"/>
      <c r="S45"/>
      <c r="T45"/>
      <c r="U45"/>
      <c r="V45"/>
      <c r="W45"/>
      <c r="X45"/>
      <c r="Y45"/>
      <c r="Z45"/>
    </row>
    <row r="46" spans="1:26" x14ac:dyDescent="0.25">
      <c r="A46" s="9">
        <v>2</v>
      </c>
      <c r="B46" s="9">
        <f>'data in order'!AI33</f>
        <v>-0.86899999999999977</v>
      </c>
      <c r="C46" s="66">
        <f>'data in order'!AJ33</f>
        <v>-5.4312499999999986E-3</v>
      </c>
      <c r="D46" s="9">
        <v>160</v>
      </c>
      <c r="E46" s="9">
        <f t="shared" si="1"/>
        <v>25600</v>
      </c>
      <c r="H46"/>
      <c r="I46"/>
      <c r="J46"/>
      <c r="K46"/>
      <c r="L46"/>
      <c r="M46"/>
      <c r="N46"/>
      <c r="O46"/>
      <c r="P46"/>
      <c r="R46"/>
      <c r="S46"/>
      <c r="T46"/>
      <c r="U46"/>
      <c r="V46"/>
      <c r="W46"/>
      <c r="X46"/>
      <c r="Y46"/>
      <c r="Z46"/>
    </row>
    <row r="47" spans="1:26" x14ac:dyDescent="0.25">
      <c r="A47" s="9">
        <v>2</v>
      </c>
      <c r="B47" s="9">
        <f>'data in order'!K34</f>
        <v>-1.1270000000000095</v>
      </c>
      <c r="C47" s="66">
        <f>'data in order'!L34</f>
        <v>-5.1227272727273161E-3</v>
      </c>
      <c r="D47" s="9">
        <v>220</v>
      </c>
      <c r="E47" s="9">
        <f t="shared" si="1"/>
        <v>48400</v>
      </c>
      <c r="H47"/>
      <c r="I47"/>
      <c r="J47"/>
      <c r="K47"/>
      <c r="L47"/>
      <c r="M47"/>
      <c r="N47"/>
      <c r="O47"/>
      <c r="P47"/>
      <c r="R47"/>
      <c r="S47"/>
      <c r="T47"/>
      <c r="U47"/>
      <c r="V47"/>
      <c r="W47"/>
      <c r="X47"/>
      <c r="Y47"/>
      <c r="Z47"/>
    </row>
    <row r="48" spans="1:26" x14ac:dyDescent="0.25">
      <c r="A48" s="9">
        <v>2</v>
      </c>
      <c r="B48" s="9">
        <f>'data in order'!Q34</f>
        <v>-0.79900000000000659</v>
      </c>
      <c r="C48" s="66">
        <f>'data in order'!R34</f>
        <v>-3.6318181818182117E-3</v>
      </c>
      <c r="D48" s="9">
        <v>220</v>
      </c>
      <c r="E48" s="9">
        <f t="shared" si="1"/>
        <v>48400</v>
      </c>
    </row>
    <row r="49" spans="1:26" x14ac:dyDescent="0.25">
      <c r="A49" s="9">
        <v>2</v>
      </c>
      <c r="B49" s="9">
        <f>'data in order'!W34</f>
        <v>-0.91100000000000136</v>
      </c>
      <c r="C49" s="66">
        <f>'data in order'!X34</f>
        <v>-4.140909090909097E-3</v>
      </c>
      <c r="D49" s="9">
        <v>220</v>
      </c>
      <c r="E49" s="9">
        <f t="shared" si="1"/>
        <v>48400</v>
      </c>
    </row>
    <row r="50" spans="1:26" x14ac:dyDescent="0.25">
      <c r="A50" s="9">
        <v>2</v>
      </c>
      <c r="B50" s="9">
        <f>'data in order'!AC34</f>
        <v>-1.3259999999999934</v>
      </c>
      <c r="C50" s="66">
        <f>'data in order'!AD34</f>
        <v>-6.0272727272726971E-3</v>
      </c>
      <c r="D50" s="9">
        <v>220</v>
      </c>
      <c r="E50" s="9">
        <f t="shared" si="1"/>
        <v>48400</v>
      </c>
    </row>
    <row r="51" spans="1:26" x14ac:dyDescent="0.25">
      <c r="A51" s="9">
        <v>2</v>
      </c>
      <c r="B51" s="9">
        <f>'data in order'!AI34</f>
        <v>-1.1670000000000016</v>
      </c>
      <c r="C51" s="66">
        <f>'data in order'!AJ34</f>
        <v>-5.304545454545462E-3</v>
      </c>
      <c r="D51" s="9">
        <v>220</v>
      </c>
      <c r="E51" s="9">
        <f t="shared" si="1"/>
        <v>48400</v>
      </c>
    </row>
    <row r="52" spans="1:26" x14ac:dyDescent="0.25">
      <c r="A52" s="9">
        <v>3</v>
      </c>
      <c r="B52" s="9">
        <f>'data in order'!K47</f>
        <v>-0.17500000000000071</v>
      </c>
      <c r="C52" s="66">
        <f>'data in order'!L47</f>
        <v>-1.7500000000000071E-2</v>
      </c>
      <c r="D52" s="9">
        <v>10</v>
      </c>
      <c r="E52" s="9">
        <f t="shared" si="1"/>
        <v>100</v>
      </c>
      <c r="H52" t="s">
        <v>148</v>
      </c>
      <c r="I52"/>
      <c r="J52"/>
      <c r="K52"/>
      <c r="L52"/>
      <c r="M52"/>
      <c r="N52"/>
      <c r="O52"/>
      <c r="P52"/>
      <c r="R52" t="s">
        <v>148</v>
      </c>
      <c r="S52"/>
      <c r="T52"/>
      <c r="U52"/>
      <c r="V52"/>
      <c r="W52"/>
      <c r="X52"/>
      <c r="Y52"/>
      <c r="Z52"/>
    </row>
    <row r="53" spans="1:26" ht="13.8" thickBot="1" x14ac:dyDescent="0.3">
      <c r="A53" s="9">
        <v>3</v>
      </c>
      <c r="B53" s="9">
        <f>'data in order'!Q47</f>
        <v>-0.23799999999999955</v>
      </c>
      <c r="C53" s="66">
        <f>'data in order'!R47</f>
        <v>-2.3799999999999953E-2</v>
      </c>
      <c r="D53" s="9">
        <v>10</v>
      </c>
      <c r="E53" s="9">
        <f t="shared" si="1"/>
        <v>100</v>
      </c>
      <c r="H53"/>
      <c r="I53"/>
      <c r="J53"/>
      <c r="K53"/>
      <c r="L53"/>
      <c r="M53"/>
      <c r="N53"/>
      <c r="O53"/>
      <c r="P53"/>
      <c r="R53"/>
      <c r="S53"/>
      <c r="T53"/>
      <c r="U53"/>
      <c r="V53"/>
      <c r="W53"/>
      <c r="X53"/>
      <c r="Y53"/>
      <c r="Z53"/>
    </row>
    <row r="54" spans="1:26" x14ac:dyDescent="0.25">
      <c r="A54" s="9">
        <v>3</v>
      </c>
      <c r="B54" s="9">
        <f>'data in order'!W47</f>
        <v>-0.24099999999999966</v>
      </c>
      <c r="C54" s="66">
        <f>'data in order'!X47</f>
        <v>-2.4099999999999965E-2</v>
      </c>
      <c r="D54" s="9">
        <v>10</v>
      </c>
      <c r="E54" s="9">
        <f t="shared" si="1"/>
        <v>100</v>
      </c>
      <c r="H54" s="70" t="s">
        <v>149</v>
      </c>
      <c r="I54" s="70"/>
      <c r="J54"/>
      <c r="K54"/>
      <c r="L54" s="72" t="s">
        <v>166</v>
      </c>
      <c r="M54" s="73"/>
      <c r="N54"/>
      <c r="O54"/>
      <c r="P54"/>
      <c r="R54" s="70" t="s">
        <v>149</v>
      </c>
      <c r="S54" s="70"/>
      <c r="T54"/>
      <c r="U54"/>
      <c r="V54" s="72" t="s">
        <v>166</v>
      </c>
      <c r="W54" s="73"/>
      <c r="X54"/>
      <c r="Y54"/>
      <c r="Z54"/>
    </row>
    <row r="55" spans="1:26" x14ac:dyDescent="0.25">
      <c r="A55" s="9">
        <v>3</v>
      </c>
      <c r="B55" s="9">
        <f>'data in order'!AC47</f>
        <v>-0.1720000000000006</v>
      </c>
      <c r="C55" s="66">
        <f>'data in order'!AD47</f>
        <v>-1.7200000000000059E-2</v>
      </c>
      <c r="D55" s="9">
        <v>10</v>
      </c>
      <c r="E55" s="9">
        <f t="shared" si="1"/>
        <v>100</v>
      </c>
      <c r="H55" s="67" t="s">
        <v>150</v>
      </c>
      <c r="I55" s="67">
        <v>0.90749929285485875</v>
      </c>
      <c r="J55"/>
      <c r="K55"/>
      <c r="L55" s="74"/>
      <c r="M55" s="75"/>
      <c r="N55"/>
      <c r="O55"/>
      <c r="P55"/>
      <c r="R55" s="67" t="s">
        <v>150</v>
      </c>
      <c r="S55" s="67">
        <v>0.76847359655679992</v>
      </c>
      <c r="T55"/>
      <c r="U55"/>
      <c r="V55" s="74"/>
      <c r="W55" s="75"/>
      <c r="X55"/>
      <c r="Y55"/>
      <c r="Z55"/>
    </row>
    <row r="56" spans="1:26" x14ac:dyDescent="0.25">
      <c r="A56" s="9">
        <v>3</v>
      </c>
      <c r="B56" s="9">
        <f>'data in order'!AI47</f>
        <v>-0.18699999999999939</v>
      </c>
      <c r="C56" s="66">
        <f>'data in order'!AJ47</f>
        <v>-1.8699999999999939E-2</v>
      </c>
      <c r="D56" s="9">
        <v>10</v>
      </c>
      <c r="E56" s="9">
        <f t="shared" si="1"/>
        <v>100</v>
      </c>
      <c r="H56" s="67" t="s">
        <v>151</v>
      </c>
      <c r="I56" s="67">
        <v>0.82355496653206872</v>
      </c>
      <c r="J56"/>
      <c r="K56"/>
      <c r="L56" s="74" t="s">
        <v>167</v>
      </c>
      <c r="M56" s="75">
        <f>_xlfn.T.INV(0.995,I59-2)</f>
        <v>2.6448687820733814</v>
      </c>
      <c r="N56"/>
      <c r="O56"/>
      <c r="P56"/>
      <c r="R56" s="67" t="s">
        <v>151</v>
      </c>
      <c r="S56" s="67">
        <v>0.59055166860494335</v>
      </c>
      <c r="T56"/>
      <c r="U56"/>
      <c r="V56" s="74" t="s">
        <v>167</v>
      </c>
      <c r="W56" s="75">
        <f>_xlfn.T.INV(0.995,S59-2)</f>
        <v>2.6448687820733814</v>
      </c>
      <c r="X56"/>
      <c r="Y56"/>
      <c r="Z56"/>
    </row>
    <row r="57" spans="1:26" ht="13.8" thickBot="1" x14ac:dyDescent="0.3">
      <c r="A57" s="9">
        <v>3</v>
      </c>
      <c r="B57" s="9">
        <f>'data in order'!K48</f>
        <v>-0.60300000000000153</v>
      </c>
      <c r="C57" s="66">
        <f>'data in order'!L48</f>
        <v>-1.5075000000000038E-2</v>
      </c>
      <c r="D57" s="9">
        <v>40</v>
      </c>
      <c r="E57" s="9">
        <f t="shared" si="1"/>
        <v>1600</v>
      </c>
      <c r="H57" s="67" t="s">
        <v>152</v>
      </c>
      <c r="I57" s="67">
        <v>0.82113791127908342</v>
      </c>
      <c r="J57"/>
      <c r="K57"/>
      <c r="L57" s="76" t="s">
        <v>168</v>
      </c>
      <c r="M57" s="77">
        <f>M56*I58</f>
        <v>0.34402421714454146</v>
      </c>
      <c r="N57"/>
      <c r="O57"/>
      <c r="P57"/>
      <c r="R57" s="67" t="s">
        <v>152</v>
      </c>
      <c r="S57" s="67">
        <v>0.58494278735295624</v>
      </c>
      <c r="T57"/>
      <c r="U57"/>
      <c r="V57" s="76" t="s">
        <v>168</v>
      </c>
      <c r="W57" s="78">
        <f>W56*S58</f>
        <v>1.1105145823750554E-2</v>
      </c>
      <c r="X57"/>
      <c r="Y57"/>
      <c r="Z57"/>
    </row>
    <row r="58" spans="1:26" x14ac:dyDescent="0.25">
      <c r="A58" s="9">
        <v>3</v>
      </c>
      <c r="B58" s="9">
        <f>'data in order'!Q48</f>
        <v>-0.35199999999999676</v>
      </c>
      <c r="C58" s="66">
        <f>'data in order'!R48</f>
        <v>-8.799999999999919E-3</v>
      </c>
      <c r="D58" s="9">
        <v>40</v>
      </c>
      <c r="E58" s="9">
        <f t="shared" si="1"/>
        <v>1600</v>
      </c>
      <c r="H58" s="67" t="s">
        <v>153</v>
      </c>
      <c r="I58" s="67">
        <v>0.1300723194573199</v>
      </c>
      <c r="J58"/>
      <c r="K58"/>
      <c r="L58"/>
      <c r="M58"/>
      <c r="N58"/>
      <c r="O58"/>
      <c r="P58"/>
      <c r="R58" s="67" t="s">
        <v>153</v>
      </c>
      <c r="S58" s="67">
        <v>4.1987511437315776E-3</v>
      </c>
      <c r="T58"/>
      <c r="U58"/>
      <c r="V58"/>
      <c r="W58"/>
      <c r="X58"/>
      <c r="Y58"/>
      <c r="Z58"/>
    </row>
    <row r="59" spans="1:26" ht="13.8" thickBot="1" x14ac:dyDescent="0.3">
      <c r="A59" s="9">
        <v>3</v>
      </c>
      <c r="B59" s="9">
        <f>'data in order'!W48</f>
        <v>-0.44899999999999807</v>
      </c>
      <c r="C59" s="66">
        <f>'data in order'!X48</f>
        <v>-1.1224999999999952E-2</v>
      </c>
      <c r="D59" s="9">
        <v>40</v>
      </c>
      <c r="E59" s="9">
        <f t="shared" si="1"/>
        <v>1600</v>
      </c>
      <c r="H59" s="68" t="s">
        <v>154</v>
      </c>
      <c r="I59" s="68">
        <v>75</v>
      </c>
      <c r="J59"/>
      <c r="K59"/>
      <c r="L59"/>
      <c r="M59"/>
      <c r="N59"/>
      <c r="O59"/>
      <c r="P59"/>
      <c r="R59" s="68" t="s">
        <v>154</v>
      </c>
      <c r="S59" s="68">
        <v>75</v>
      </c>
      <c r="T59"/>
      <c r="U59"/>
      <c r="V59"/>
      <c r="W59"/>
      <c r="X59"/>
      <c r="Y59"/>
      <c r="Z59"/>
    </row>
    <row r="60" spans="1:26" x14ac:dyDescent="0.25">
      <c r="A60" s="9">
        <v>3</v>
      </c>
      <c r="B60" s="9">
        <f>'data in order'!AC48</f>
        <v>-0.50099999999999767</v>
      </c>
      <c r="C60" s="66">
        <f>'data in order'!AD48</f>
        <v>-1.2524999999999942E-2</v>
      </c>
      <c r="D60" s="9">
        <v>40</v>
      </c>
      <c r="E60" s="9">
        <f t="shared" si="1"/>
        <v>1600</v>
      </c>
      <c r="H60"/>
      <c r="I60"/>
      <c r="J60"/>
      <c r="K60"/>
      <c r="L60"/>
      <c r="M60"/>
      <c r="N60"/>
      <c r="O60"/>
      <c r="P60"/>
      <c r="R60"/>
      <c r="S60"/>
      <c r="T60"/>
      <c r="U60"/>
      <c r="V60"/>
      <c r="W60"/>
      <c r="X60"/>
      <c r="Y60"/>
      <c r="Z60"/>
    </row>
    <row r="61" spans="1:26" ht="13.8" thickBot="1" x14ac:dyDescent="0.3">
      <c r="A61" s="9">
        <v>3</v>
      </c>
      <c r="B61" s="9">
        <f>'data in order'!AI48</f>
        <v>-0.34199999999999875</v>
      </c>
      <c r="C61" s="66">
        <f>'data in order'!AJ48</f>
        <v>-8.5499999999999691E-3</v>
      </c>
      <c r="D61" s="9">
        <v>40</v>
      </c>
      <c r="E61" s="9">
        <f t="shared" si="1"/>
        <v>1600</v>
      </c>
      <c r="H61" t="s">
        <v>114</v>
      </c>
      <c r="I61"/>
      <c r="J61"/>
      <c r="K61"/>
      <c r="L61"/>
      <c r="M61"/>
      <c r="N61"/>
      <c r="O61"/>
      <c r="P61"/>
      <c r="R61" t="s">
        <v>114</v>
      </c>
      <c r="S61"/>
      <c r="T61"/>
      <c r="U61"/>
      <c r="V61"/>
      <c r="W61"/>
      <c r="X61"/>
      <c r="Y61"/>
      <c r="Z61"/>
    </row>
    <row r="62" spans="1:26" x14ac:dyDescent="0.25">
      <c r="A62" s="9">
        <v>3</v>
      </c>
      <c r="B62" s="9">
        <f>'data in order'!K49</f>
        <v>-0.63599999999999568</v>
      </c>
      <c r="C62" s="66">
        <f>'data in order'!L49</f>
        <v>-7.9499999999999467E-3</v>
      </c>
      <c r="D62" s="9">
        <v>80</v>
      </c>
      <c r="E62" s="9">
        <f t="shared" si="1"/>
        <v>6400</v>
      </c>
      <c r="H62" s="69"/>
      <c r="I62" s="69" t="s">
        <v>146</v>
      </c>
      <c r="J62" s="69" t="s">
        <v>118</v>
      </c>
      <c r="K62" s="69" t="s">
        <v>119</v>
      </c>
      <c r="L62" s="69" t="s">
        <v>120</v>
      </c>
      <c r="M62" s="69" t="s">
        <v>158</v>
      </c>
      <c r="N62"/>
      <c r="O62"/>
      <c r="P62"/>
      <c r="R62" s="69"/>
      <c r="S62" s="69" t="s">
        <v>146</v>
      </c>
      <c r="T62" s="69" t="s">
        <v>118</v>
      </c>
      <c r="U62" s="69" t="s">
        <v>119</v>
      </c>
      <c r="V62" s="69" t="s">
        <v>120</v>
      </c>
      <c r="W62" s="69" t="s">
        <v>158</v>
      </c>
      <c r="X62"/>
      <c r="Y62"/>
      <c r="Z62"/>
    </row>
    <row r="63" spans="1:26" x14ac:dyDescent="0.25">
      <c r="A63" s="9">
        <v>3</v>
      </c>
      <c r="B63" s="9">
        <f>'data in order'!Q49</f>
        <v>-0.63899999999999579</v>
      </c>
      <c r="C63" s="66">
        <f>'data in order'!R49</f>
        <v>-7.9874999999999478E-3</v>
      </c>
      <c r="D63" s="9">
        <v>80</v>
      </c>
      <c r="E63" s="9">
        <f t="shared" si="1"/>
        <v>6400</v>
      </c>
      <c r="H63" s="67" t="s">
        <v>155</v>
      </c>
      <c r="I63" s="67">
        <v>1</v>
      </c>
      <c r="J63" s="67">
        <v>5.7646876615691953</v>
      </c>
      <c r="K63" s="67">
        <v>5.7646876615691953</v>
      </c>
      <c r="L63" s="67">
        <v>340.72657855664551</v>
      </c>
      <c r="M63" s="67">
        <v>3.2430782294522681E-29</v>
      </c>
      <c r="N63"/>
      <c r="O63"/>
      <c r="P63"/>
      <c r="R63" s="67" t="s">
        <v>155</v>
      </c>
      <c r="S63" s="67">
        <v>1</v>
      </c>
      <c r="T63" s="67">
        <v>1.856187850770669E-3</v>
      </c>
      <c r="U63" s="67">
        <v>1.856187850770669E-3</v>
      </c>
      <c r="V63" s="67">
        <v>105.28867381453772</v>
      </c>
      <c r="W63" s="67">
        <v>8.4042935163840992E-16</v>
      </c>
      <c r="X63"/>
      <c r="Y63"/>
      <c r="Z63"/>
    </row>
    <row r="64" spans="1:26" x14ac:dyDescent="0.25">
      <c r="A64" s="9">
        <v>3</v>
      </c>
      <c r="B64" s="9">
        <f>'data in order'!W49</f>
        <v>-0.63400000000000034</v>
      </c>
      <c r="C64" s="66">
        <f>'data in order'!X49</f>
        <v>-7.925000000000005E-3</v>
      </c>
      <c r="D64" s="9">
        <v>80</v>
      </c>
      <c r="E64" s="9">
        <f t="shared" si="1"/>
        <v>6400</v>
      </c>
      <c r="H64" s="67" t="s">
        <v>156</v>
      </c>
      <c r="I64" s="67">
        <v>73</v>
      </c>
      <c r="J64" s="67">
        <v>1.2350730050975167</v>
      </c>
      <c r="K64" s="67">
        <v>1.6918808289007079E-2</v>
      </c>
      <c r="L64" s="67"/>
      <c r="M64" s="67"/>
      <c r="N64"/>
      <c r="O64"/>
      <c r="P64"/>
      <c r="R64" s="67" t="s">
        <v>156</v>
      </c>
      <c r="S64" s="67">
        <v>73</v>
      </c>
      <c r="T64" s="67">
        <v>1.2869543151900681E-3</v>
      </c>
      <c r="U64" s="67">
        <v>1.7629511166987234E-5</v>
      </c>
      <c r="V64" s="67"/>
      <c r="W64" s="67"/>
      <c r="X64"/>
      <c r="Y64"/>
      <c r="Z64"/>
    </row>
    <row r="65" spans="1:26" ht="13.8" thickBot="1" x14ac:dyDescent="0.3">
      <c r="A65" s="9">
        <v>3</v>
      </c>
      <c r="B65" s="9">
        <f>'data in order'!AC49</f>
        <v>-0.76699999999999591</v>
      </c>
      <c r="C65" s="66">
        <f>'data in order'!AD49</f>
        <v>-9.5874999999999485E-3</v>
      </c>
      <c r="D65" s="9">
        <v>80</v>
      </c>
      <c r="E65" s="9">
        <f t="shared" si="1"/>
        <v>6400</v>
      </c>
      <c r="H65" s="68" t="s">
        <v>135</v>
      </c>
      <c r="I65" s="68">
        <v>74</v>
      </c>
      <c r="J65" s="68">
        <v>6.9997606666667123</v>
      </c>
      <c r="K65" s="68"/>
      <c r="L65" s="68"/>
      <c r="M65" s="68"/>
      <c r="N65"/>
      <c r="O65"/>
      <c r="P65"/>
      <c r="R65" s="68" t="s">
        <v>135</v>
      </c>
      <c r="S65" s="68">
        <v>74</v>
      </c>
      <c r="T65" s="68">
        <v>3.1431421659607372E-3</v>
      </c>
      <c r="U65" s="68"/>
      <c r="V65" s="68"/>
      <c r="W65" s="68"/>
      <c r="X65"/>
      <c r="Y65"/>
      <c r="Z65"/>
    </row>
    <row r="66" spans="1:26" ht="13.8" thickBot="1" x14ac:dyDescent="0.3">
      <c r="A66" s="9">
        <v>3</v>
      </c>
      <c r="B66" s="9">
        <f>'data in order'!AI49</f>
        <v>-0.61700000000000443</v>
      </c>
      <c r="C66" s="66">
        <f>'data in order'!AJ49</f>
        <v>-7.7125000000000552E-3</v>
      </c>
      <c r="D66" s="9">
        <v>80</v>
      </c>
      <c r="E66" s="9">
        <f t="shared" si="1"/>
        <v>6400</v>
      </c>
      <c r="H66"/>
      <c r="I66"/>
      <c r="J66"/>
      <c r="K66"/>
      <c r="L66"/>
      <c r="M66"/>
      <c r="N66"/>
      <c r="O66"/>
      <c r="P66"/>
      <c r="R66"/>
      <c r="S66"/>
      <c r="T66"/>
      <c r="U66"/>
      <c r="V66"/>
      <c r="W66"/>
      <c r="X66"/>
      <c r="Y66"/>
      <c r="Z66"/>
    </row>
    <row r="67" spans="1:26" x14ac:dyDescent="0.25">
      <c r="A67" s="9">
        <v>3</v>
      </c>
      <c r="B67" s="9">
        <f>'data in order'!K50</f>
        <v>-0.70300000000000296</v>
      </c>
      <c r="C67" s="66">
        <f>'data in order'!L50</f>
        <v>-4.3937500000000183E-3</v>
      </c>
      <c r="D67" s="9">
        <v>160</v>
      </c>
      <c r="E67" s="9">
        <f t="shared" si="1"/>
        <v>25600</v>
      </c>
      <c r="H67" s="69"/>
      <c r="I67" s="69" t="s">
        <v>159</v>
      </c>
      <c r="J67" s="69" t="s">
        <v>153</v>
      </c>
      <c r="K67" s="69" t="s">
        <v>160</v>
      </c>
      <c r="L67" s="69" t="s">
        <v>147</v>
      </c>
      <c r="M67" s="69" t="s">
        <v>161</v>
      </c>
      <c r="N67" s="69" t="s">
        <v>162</v>
      </c>
      <c r="O67" s="69" t="s">
        <v>163</v>
      </c>
      <c r="P67" s="69" t="s">
        <v>164</v>
      </c>
      <c r="R67" s="69"/>
      <c r="S67" s="69" t="s">
        <v>159</v>
      </c>
      <c r="T67" s="69" t="s">
        <v>153</v>
      </c>
      <c r="U67" s="69" t="s">
        <v>160</v>
      </c>
      <c r="V67" s="69" t="s">
        <v>147</v>
      </c>
      <c r="W67" s="69" t="s">
        <v>161</v>
      </c>
      <c r="X67" s="69" t="s">
        <v>162</v>
      </c>
      <c r="Y67" s="69" t="s">
        <v>163</v>
      </c>
      <c r="Z67" s="69" t="s">
        <v>164</v>
      </c>
    </row>
    <row r="68" spans="1:26" x14ac:dyDescent="0.25">
      <c r="A68" s="9">
        <v>3</v>
      </c>
      <c r="B68" s="9">
        <f>'data in order'!Q50</f>
        <v>-0.56000000000000227</v>
      </c>
      <c r="C68" s="66">
        <f>'data in order'!R50</f>
        <v>-3.5000000000000144E-3</v>
      </c>
      <c r="D68" s="9">
        <v>160</v>
      </c>
      <c r="E68" s="9">
        <f t="shared" si="1"/>
        <v>25600</v>
      </c>
      <c r="H68" s="67" t="s">
        <v>157</v>
      </c>
      <c r="I68" s="67">
        <v>-0.25654437056737567</v>
      </c>
      <c r="J68" s="67">
        <v>2.4813436510074258E-2</v>
      </c>
      <c r="K68" s="67">
        <v>-10.338929493430651</v>
      </c>
      <c r="L68" s="67">
        <v>6.0419290199794588E-16</v>
      </c>
      <c r="M68" s="67">
        <v>-0.30599747821540413</v>
      </c>
      <c r="N68" s="67">
        <v>-0.20709126291934724</v>
      </c>
      <c r="O68" s="67">
        <v>-0.30599747821540413</v>
      </c>
      <c r="P68" s="67">
        <v>-0.20709126291934724</v>
      </c>
      <c r="R68" s="67" t="s">
        <v>157</v>
      </c>
      <c r="S68" s="67">
        <v>-1.6414764491658591E-2</v>
      </c>
      <c r="T68" s="67">
        <v>8.0098091093678951E-4</v>
      </c>
      <c r="U68" s="67">
        <v>-20.493327952673248</v>
      </c>
      <c r="V68" s="67">
        <v>5.3176387224926086E-32</v>
      </c>
      <c r="W68" s="67">
        <v>-1.8011117145048251E-2</v>
      </c>
      <c r="X68" s="67">
        <v>-1.481841183826893E-2</v>
      </c>
      <c r="Y68" s="67">
        <v>-1.8011117145048251E-2</v>
      </c>
      <c r="Z68" s="67">
        <v>-1.481841183826893E-2</v>
      </c>
    </row>
    <row r="69" spans="1:26" ht="13.8" thickBot="1" x14ac:dyDescent="0.3">
      <c r="A69" s="9">
        <v>3</v>
      </c>
      <c r="B69" s="9">
        <f>'data in order'!W50</f>
        <v>-0.77500000000000568</v>
      </c>
      <c r="C69" s="66">
        <f>'data in order'!X50</f>
        <v>-4.8437500000000355E-3</v>
      </c>
      <c r="D69" s="9">
        <v>160</v>
      </c>
      <c r="E69" s="9">
        <f t="shared" si="1"/>
        <v>25600</v>
      </c>
      <c r="H69" s="68" t="s">
        <v>142</v>
      </c>
      <c r="I69" s="68">
        <v>-3.5744015957446928E-3</v>
      </c>
      <c r="J69" s="68">
        <v>1.9364234763232508E-4</v>
      </c>
      <c r="K69" s="68">
        <v>-18.458780527343759</v>
      </c>
      <c r="L69" s="68">
        <v>3.2430782294523836E-29</v>
      </c>
      <c r="M69" s="68">
        <v>-3.9603302380264811E-3</v>
      </c>
      <c r="N69" s="68">
        <v>-3.1884729534629045E-3</v>
      </c>
      <c r="O69" s="68">
        <v>-3.9603302380264811E-3</v>
      </c>
      <c r="P69" s="68">
        <v>-3.1884729534629045E-3</v>
      </c>
      <c r="R69" s="68" t="s">
        <v>142</v>
      </c>
      <c r="S69" s="68">
        <v>6.4139625141037884E-5</v>
      </c>
      <c r="T69" s="68">
        <v>6.2507998011281518E-6</v>
      </c>
      <c r="U69" s="68">
        <v>10.261026937618748</v>
      </c>
      <c r="V69" s="68">
        <v>8.4042935163842786E-16</v>
      </c>
      <c r="W69" s="68">
        <v>5.1681799102876591E-5</v>
      </c>
      <c r="X69" s="68">
        <v>7.6597451179199184E-5</v>
      </c>
      <c r="Y69" s="68">
        <v>5.1681799102876591E-5</v>
      </c>
      <c r="Z69" s="68">
        <v>7.6597451179199184E-5</v>
      </c>
    </row>
    <row r="70" spans="1:26" x14ac:dyDescent="0.25">
      <c r="A70" s="9">
        <v>3</v>
      </c>
      <c r="B70" s="9">
        <f>'data in order'!AC50</f>
        <v>-0.92500000000001137</v>
      </c>
      <c r="C70" s="66">
        <f>'data in order'!AD50</f>
        <v>-5.7812500000000711E-3</v>
      </c>
      <c r="D70" s="9">
        <v>160</v>
      </c>
      <c r="E70" s="9">
        <f t="shared" si="1"/>
        <v>25600</v>
      </c>
      <c r="H70"/>
      <c r="I70"/>
      <c r="J70"/>
      <c r="K70"/>
      <c r="L70"/>
      <c r="M70"/>
      <c r="N70"/>
      <c r="O70"/>
      <c r="P70"/>
      <c r="R70"/>
      <c r="S70"/>
      <c r="T70"/>
      <c r="U70"/>
      <c r="V70"/>
      <c r="W70"/>
      <c r="X70"/>
      <c r="Y70"/>
      <c r="Z70"/>
    </row>
    <row r="71" spans="1:26" x14ac:dyDescent="0.25">
      <c r="A71" s="9">
        <v>3</v>
      </c>
      <c r="B71" s="9">
        <f>'data in order'!AI50</f>
        <v>-0.78600000000000136</v>
      </c>
      <c r="C71" s="66">
        <f>'data in order'!AJ50</f>
        <v>-4.9125000000000089E-3</v>
      </c>
      <c r="D71" s="9">
        <v>160</v>
      </c>
      <c r="E71" s="9">
        <f t="shared" si="1"/>
        <v>25600</v>
      </c>
      <c r="H71"/>
      <c r="I71"/>
      <c r="J71"/>
      <c r="K71"/>
      <c r="L71"/>
      <c r="M71"/>
      <c r="N71"/>
      <c r="O71"/>
      <c r="P71"/>
      <c r="R71"/>
      <c r="S71"/>
      <c r="T71"/>
      <c r="U71"/>
      <c r="V71"/>
      <c r="W71"/>
      <c r="X71"/>
      <c r="Y71"/>
      <c r="Z71"/>
    </row>
    <row r="72" spans="1:26" x14ac:dyDescent="0.25">
      <c r="A72" s="9">
        <v>3</v>
      </c>
      <c r="B72" s="9">
        <f>'data in order'!K51</f>
        <v>-0.992999999999995</v>
      </c>
      <c r="C72" s="66">
        <f>'data in order'!L51</f>
        <v>-4.5136363636363412E-3</v>
      </c>
      <c r="D72" s="9">
        <v>220</v>
      </c>
      <c r="E72" s="9">
        <f t="shared" si="1"/>
        <v>48400</v>
      </c>
      <c r="H72"/>
      <c r="I72"/>
      <c r="J72"/>
      <c r="K72"/>
      <c r="L72"/>
      <c r="M72"/>
      <c r="N72"/>
      <c r="O72"/>
      <c r="P72"/>
      <c r="R72"/>
      <c r="S72"/>
      <c r="T72"/>
      <c r="U72"/>
      <c r="V72"/>
      <c r="W72"/>
      <c r="X72"/>
      <c r="Y72"/>
      <c r="Z72"/>
    </row>
    <row r="73" spans="1:26" x14ac:dyDescent="0.25">
      <c r="A73" s="9">
        <v>3</v>
      </c>
      <c r="B73" s="9">
        <f>'data in order'!Q51</f>
        <v>-0.96299999999999386</v>
      </c>
      <c r="C73" s="66">
        <f>'data in order'!R51</f>
        <v>-4.3772727272726993E-3</v>
      </c>
      <c r="D73" s="9">
        <v>220</v>
      </c>
      <c r="E73" s="9">
        <f t="shared" si="1"/>
        <v>48400</v>
      </c>
    </row>
    <row r="74" spans="1:26" x14ac:dyDescent="0.25">
      <c r="A74" s="9">
        <v>3</v>
      </c>
      <c r="B74" s="9">
        <f>'data in order'!W51</f>
        <v>-0.88900000000001</v>
      </c>
      <c r="C74" s="66">
        <f>'data in order'!X51</f>
        <v>-4.0409090909091366E-3</v>
      </c>
      <c r="D74" s="9">
        <v>220</v>
      </c>
      <c r="E74" s="9">
        <f t="shared" ref="E74:E126" si="2">D74^2</f>
        <v>48400</v>
      </c>
    </row>
    <row r="75" spans="1:26" x14ac:dyDescent="0.25">
      <c r="A75" s="9">
        <v>3</v>
      </c>
      <c r="B75" s="9">
        <f>'data in order'!AC51</f>
        <v>-1.0980000000000132</v>
      </c>
      <c r="C75" s="66">
        <f>'data in order'!AD51</f>
        <v>-4.9909090909091508E-3</v>
      </c>
      <c r="D75" s="9">
        <v>220</v>
      </c>
      <c r="E75" s="9">
        <f t="shared" si="2"/>
        <v>48400</v>
      </c>
    </row>
    <row r="76" spans="1:26" x14ac:dyDescent="0.25">
      <c r="A76" s="9">
        <v>3</v>
      </c>
      <c r="B76" s="9">
        <f>'data in order'!AI51</f>
        <v>-0.97900000000001342</v>
      </c>
      <c r="C76" s="66">
        <f>'data in order'!AJ51</f>
        <v>-4.4500000000000607E-3</v>
      </c>
      <c r="D76" s="9">
        <v>220</v>
      </c>
      <c r="E76" s="9">
        <f t="shared" si="2"/>
        <v>48400</v>
      </c>
    </row>
    <row r="77" spans="1:26" x14ac:dyDescent="0.25">
      <c r="A77" s="9">
        <v>4</v>
      </c>
      <c r="B77" s="9">
        <f>'data in order'!K64</f>
        <v>-0.1720000000000006</v>
      </c>
      <c r="C77" s="66">
        <f>'data in order'!L64</f>
        <v>-1.7200000000000059E-2</v>
      </c>
      <c r="D77" s="9">
        <v>10</v>
      </c>
      <c r="E77" s="9">
        <f t="shared" si="2"/>
        <v>100</v>
      </c>
      <c r="H77" t="s">
        <v>148</v>
      </c>
      <c r="I77"/>
      <c r="J77"/>
      <c r="K77"/>
      <c r="L77"/>
      <c r="M77"/>
      <c r="N77"/>
      <c r="O77"/>
      <c r="P77"/>
      <c r="R77" t="s">
        <v>148</v>
      </c>
      <c r="S77"/>
      <c r="T77"/>
      <c r="U77"/>
      <c r="V77"/>
      <c r="W77"/>
      <c r="X77"/>
      <c r="Y77"/>
      <c r="Z77"/>
    </row>
    <row r="78" spans="1:26" ht="13.8" thickBot="1" x14ac:dyDescent="0.3">
      <c r="A78" s="9">
        <v>4</v>
      </c>
      <c r="B78" s="9">
        <f>'data in order'!Q64</f>
        <v>-0.2240000000000002</v>
      </c>
      <c r="C78" s="66">
        <f>'data in order'!R64</f>
        <v>-2.2400000000000021E-2</v>
      </c>
      <c r="D78" s="9">
        <v>10</v>
      </c>
      <c r="E78" s="9">
        <f t="shared" si="2"/>
        <v>100</v>
      </c>
      <c r="H78"/>
      <c r="I78"/>
      <c r="J78"/>
      <c r="K78"/>
      <c r="L78"/>
      <c r="M78"/>
      <c r="N78"/>
      <c r="O78"/>
      <c r="P78"/>
      <c r="R78"/>
      <c r="S78"/>
      <c r="T78"/>
      <c r="U78"/>
      <c r="V78"/>
      <c r="W78"/>
      <c r="X78"/>
      <c r="Y78"/>
      <c r="Z78"/>
    </row>
    <row r="79" spans="1:26" x14ac:dyDescent="0.25">
      <c r="A79" s="9">
        <v>4</v>
      </c>
      <c r="B79" s="9">
        <f>'data in order'!W64</f>
        <v>-0.10100000000000087</v>
      </c>
      <c r="C79" s="66">
        <f>'data in order'!X64</f>
        <v>-1.0100000000000086E-2</v>
      </c>
      <c r="D79" s="9">
        <v>10</v>
      </c>
      <c r="E79" s="9">
        <f t="shared" si="2"/>
        <v>100</v>
      </c>
      <c r="H79" s="70" t="s">
        <v>149</v>
      </c>
      <c r="I79" s="70"/>
      <c r="J79"/>
      <c r="K79"/>
      <c r="L79" s="72" t="s">
        <v>166</v>
      </c>
      <c r="M79" s="73"/>
      <c r="N79"/>
      <c r="O79"/>
      <c r="P79"/>
      <c r="R79" s="70" t="s">
        <v>149</v>
      </c>
      <c r="S79" s="70"/>
      <c r="T79"/>
      <c r="U79"/>
      <c r="V79" s="72" t="s">
        <v>166</v>
      </c>
      <c r="W79" s="73"/>
      <c r="X79"/>
      <c r="Y79"/>
      <c r="Z79"/>
    </row>
    <row r="80" spans="1:26" x14ac:dyDescent="0.25">
      <c r="A80" s="9">
        <v>4</v>
      </c>
      <c r="B80" s="9">
        <f>'data in order'!AC64</f>
        <v>-0.1379999999999999</v>
      </c>
      <c r="C80" s="66">
        <f>'data in order'!AD64</f>
        <v>-1.3799999999999989E-2</v>
      </c>
      <c r="D80" s="9">
        <v>10</v>
      </c>
      <c r="E80" s="9">
        <f t="shared" si="2"/>
        <v>100</v>
      </c>
      <c r="H80" s="67" t="s">
        <v>150</v>
      </c>
      <c r="I80" s="67">
        <v>0.88063265544825653</v>
      </c>
      <c r="J80"/>
      <c r="K80"/>
      <c r="L80" s="74"/>
      <c r="M80" s="75"/>
      <c r="N80"/>
      <c r="O80"/>
      <c r="P80"/>
      <c r="R80" s="67" t="s">
        <v>150</v>
      </c>
      <c r="S80" s="67">
        <v>0.73230311170255324</v>
      </c>
      <c r="T80"/>
      <c r="U80"/>
      <c r="V80" s="74"/>
      <c r="W80" s="75"/>
      <c r="X80"/>
      <c r="Y80"/>
      <c r="Z80"/>
    </row>
    <row r="81" spans="1:26" x14ac:dyDescent="0.25">
      <c r="A81" s="9">
        <v>4</v>
      </c>
      <c r="B81" s="9">
        <f>'data in order'!AI64</f>
        <v>-5.0000000000000711E-2</v>
      </c>
      <c r="C81" s="66">
        <f>'data in order'!AJ64</f>
        <v>-5.0000000000000712E-3</v>
      </c>
      <c r="D81" s="9">
        <v>10</v>
      </c>
      <c r="E81" s="9">
        <f t="shared" si="2"/>
        <v>100</v>
      </c>
      <c r="H81" s="67" t="s">
        <v>151</v>
      </c>
      <c r="I81" s="67">
        <v>0.77551387384184767</v>
      </c>
      <c r="J81"/>
      <c r="K81"/>
      <c r="L81" s="74" t="s">
        <v>167</v>
      </c>
      <c r="M81" s="75">
        <f>_xlfn.T.INV(0.995,I84-2)</f>
        <v>2.6269310957563716</v>
      </c>
      <c r="N81"/>
      <c r="O81"/>
      <c r="P81"/>
      <c r="R81" s="67" t="s">
        <v>151</v>
      </c>
      <c r="S81" s="67">
        <v>0.53626784740924216</v>
      </c>
      <c r="T81"/>
      <c r="U81"/>
      <c r="V81" s="74" t="s">
        <v>167</v>
      </c>
      <c r="W81" s="75">
        <f>_xlfn.T.INV(0.995,S84-2)</f>
        <v>2.6269310957563716</v>
      </c>
      <c r="X81"/>
      <c r="Y81"/>
      <c r="Z81"/>
    </row>
    <row r="82" spans="1:26" ht="13.8" thickBot="1" x14ac:dyDescent="0.3">
      <c r="A82" s="9">
        <v>4</v>
      </c>
      <c r="B82" s="9">
        <f>'data in order'!K65</f>
        <v>-0.51899999999999835</v>
      </c>
      <c r="C82" s="66">
        <f>'data in order'!L65</f>
        <v>-1.2974999999999959E-2</v>
      </c>
      <c r="D82" s="9">
        <v>40</v>
      </c>
      <c r="E82" s="9">
        <f t="shared" si="2"/>
        <v>1600</v>
      </c>
      <c r="H82" s="67" t="s">
        <v>152</v>
      </c>
      <c r="I82" s="67">
        <v>0.77322319908513182</v>
      </c>
      <c r="J82"/>
      <c r="K82"/>
      <c r="L82" s="76" t="s">
        <v>168</v>
      </c>
      <c r="M82" s="77">
        <f>M81*I83</f>
        <v>0.38249740574629343</v>
      </c>
      <c r="N82"/>
      <c r="O82"/>
      <c r="P82"/>
      <c r="R82" s="67" t="s">
        <v>152</v>
      </c>
      <c r="S82" s="67">
        <v>0.53153588666852014</v>
      </c>
      <c r="T82"/>
      <c r="U82"/>
      <c r="V82" s="76" t="s">
        <v>168</v>
      </c>
      <c r="W82" s="78">
        <f>W81*S83</f>
        <v>1.1193732558199342E-2</v>
      </c>
      <c r="X82"/>
      <c r="Y82"/>
      <c r="Z82"/>
    </row>
    <row r="83" spans="1:26" x14ac:dyDescent="0.25">
      <c r="A83" s="9">
        <v>4</v>
      </c>
      <c r="B83" s="9">
        <f>'data in order'!Q65</f>
        <v>-0.39900000000000091</v>
      </c>
      <c r="C83" s="66">
        <f>'data in order'!R65</f>
        <v>-9.975000000000022E-3</v>
      </c>
      <c r="D83" s="9">
        <v>40</v>
      </c>
      <c r="E83" s="9">
        <f t="shared" si="2"/>
        <v>1600</v>
      </c>
      <c r="H83" s="67" t="s">
        <v>153</v>
      </c>
      <c r="I83" s="67">
        <v>0.1456061814351324</v>
      </c>
      <c r="J83"/>
      <c r="K83"/>
      <c r="L83"/>
      <c r="M83"/>
      <c r="N83"/>
      <c r="O83"/>
      <c r="P83"/>
      <c r="R83" s="67" t="s">
        <v>153</v>
      </c>
      <c r="S83" s="67">
        <v>4.2611443354117874E-3</v>
      </c>
      <c r="T83"/>
      <c r="U83"/>
      <c r="V83"/>
      <c r="W83"/>
      <c r="X83"/>
      <c r="Y83"/>
      <c r="Z83"/>
    </row>
    <row r="84" spans="1:26" ht="13.8" thickBot="1" x14ac:dyDescent="0.3">
      <c r="A84" s="9">
        <v>4</v>
      </c>
      <c r="B84" s="9">
        <f>'data in order'!W65</f>
        <v>-0.28999999999999915</v>
      </c>
      <c r="C84" s="66">
        <f>'data in order'!X65</f>
        <v>-7.2499999999999787E-3</v>
      </c>
      <c r="D84" s="9">
        <v>40</v>
      </c>
      <c r="E84" s="9">
        <f t="shared" si="2"/>
        <v>1600</v>
      </c>
      <c r="H84" s="68" t="s">
        <v>154</v>
      </c>
      <c r="I84" s="68">
        <v>100</v>
      </c>
      <c r="J84"/>
      <c r="K84"/>
      <c r="L84"/>
      <c r="M84"/>
      <c r="N84"/>
      <c r="O84"/>
      <c r="P84"/>
      <c r="R84" s="68" t="s">
        <v>154</v>
      </c>
      <c r="S84" s="68">
        <v>100</v>
      </c>
      <c r="T84"/>
      <c r="U84"/>
      <c r="V84"/>
      <c r="W84"/>
      <c r="X84"/>
      <c r="Y84"/>
      <c r="Z84"/>
    </row>
    <row r="85" spans="1:26" x14ac:dyDescent="0.25">
      <c r="A85" s="9">
        <v>4</v>
      </c>
      <c r="B85" s="9">
        <f>'data in order'!AC65</f>
        <v>-0.17199999999999704</v>
      </c>
      <c r="C85" s="66">
        <f>'data in order'!AD65</f>
        <v>-4.2999999999999263E-3</v>
      </c>
      <c r="D85" s="9">
        <v>40</v>
      </c>
      <c r="E85" s="9">
        <f t="shared" si="2"/>
        <v>1600</v>
      </c>
      <c r="H85"/>
      <c r="I85"/>
      <c r="J85"/>
      <c r="K85"/>
      <c r="L85"/>
      <c r="M85"/>
      <c r="N85"/>
      <c r="O85"/>
      <c r="P85"/>
      <c r="R85"/>
      <c r="S85"/>
      <c r="T85"/>
      <c r="U85"/>
      <c r="V85"/>
      <c r="W85"/>
      <c r="X85"/>
      <c r="Y85"/>
      <c r="Z85"/>
    </row>
    <row r="86" spans="1:26" ht="13.8" thickBot="1" x14ac:dyDescent="0.3">
      <c r="A86" s="9">
        <v>4</v>
      </c>
      <c r="B86" s="9">
        <f>'data in order'!AI65</f>
        <v>-0.35000000000000142</v>
      </c>
      <c r="C86" s="66">
        <f>'data in order'!AJ65</f>
        <v>-8.7500000000000355E-3</v>
      </c>
      <c r="D86" s="9">
        <v>40</v>
      </c>
      <c r="E86" s="9">
        <f t="shared" si="2"/>
        <v>1600</v>
      </c>
      <c r="H86" t="s">
        <v>114</v>
      </c>
      <c r="I86"/>
      <c r="J86"/>
      <c r="K86"/>
      <c r="L86"/>
      <c r="M86"/>
      <c r="N86"/>
      <c r="O86"/>
      <c r="P86"/>
      <c r="R86" t="s">
        <v>114</v>
      </c>
      <c r="S86"/>
      <c r="T86"/>
      <c r="U86"/>
      <c r="V86"/>
      <c r="W86"/>
      <c r="X86"/>
      <c r="Y86"/>
      <c r="Z86"/>
    </row>
    <row r="87" spans="1:26" x14ac:dyDescent="0.25">
      <c r="A87" s="9">
        <v>4</v>
      </c>
      <c r="B87" s="9">
        <f>'data in order'!K66</f>
        <v>-0.57500000000000284</v>
      </c>
      <c r="C87" s="66">
        <f>'data in order'!L66</f>
        <v>-7.1875000000000359E-3</v>
      </c>
      <c r="D87" s="9">
        <v>80</v>
      </c>
      <c r="E87" s="9">
        <f t="shared" si="2"/>
        <v>6400</v>
      </c>
      <c r="H87" s="69"/>
      <c r="I87" s="69" t="s">
        <v>146</v>
      </c>
      <c r="J87" s="69" t="s">
        <v>118</v>
      </c>
      <c r="K87" s="69" t="s">
        <v>119</v>
      </c>
      <c r="L87" s="69" t="s">
        <v>120</v>
      </c>
      <c r="M87" s="69" t="s">
        <v>158</v>
      </c>
      <c r="N87"/>
      <c r="O87"/>
      <c r="P87"/>
      <c r="R87" s="69"/>
      <c r="S87" s="69" t="s">
        <v>146</v>
      </c>
      <c r="T87" s="69" t="s">
        <v>118</v>
      </c>
      <c r="U87" s="69" t="s">
        <v>119</v>
      </c>
      <c r="V87" s="69" t="s">
        <v>120</v>
      </c>
      <c r="W87" s="69" t="s">
        <v>158</v>
      </c>
      <c r="X87"/>
      <c r="Y87"/>
      <c r="Z87"/>
    </row>
    <row r="88" spans="1:26" x14ac:dyDescent="0.25">
      <c r="A88" s="9">
        <v>4</v>
      </c>
      <c r="B88" s="9">
        <f>'data in order'!Q66</f>
        <v>-0.57200000000000273</v>
      </c>
      <c r="C88" s="66">
        <f>'data in order'!R66</f>
        <v>-7.1500000000000339E-3</v>
      </c>
      <c r="D88" s="9">
        <v>80</v>
      </c>
      <c r="E88" s="9">
        <f t="shared" si="2"/>
        <v>6400</v>
      </c>
      <c r="H88" s="67" t="s">
        <v>155</v>
      </c>
      <c r="I88" s="67">
        <v>1</v>
      </c>
      <c r="J88" s="67">
        <v>7.1777076729322173</v>
      </c>
      <c r="K88" s="67">
        <v>7.1777076729322173</v>
      </c>
      <c r="L88" s="67">
        <v>338.55259092028774</v>
      </c>
      <c r="M88" s="67">
        <v>1.470488933312971E-33</v>
      </c>
      <c r="N88"/>
      <c r="O88"/>
      <c r="P88"/>
      <c r="R88" s="67" t="s">
        <v>155</v>
      </c>
      <c r="S88" s="67">
        <v>1</v>
      </c>
      <c r="T88" s="67">
        <v>2.0577523978477846E-3</v>
      </c>
      <c r="U88" s="67">
        <v>2.0577523978477846E-3</v>
      </c>
      <c r="V88" s="67">
        <v>113.32888770489181</v>
      </c>
      <c r="W88" s="67">
        <v>4.8299449760720857E-18</v>
      </c>
      <c r="X88"/>
      <c r="Y88"/>
      <c r="Z88"/>
    </row>
    <row r="89" spans="1:26" x14ac:dyDescent="0.25">
      <c r="A89" s="9">
        <v>4</v>
      </c>
      <c r="B89" s="9">
        <f>'data in order'!W66</f>
        <v>-0.33799999999999386</v>
      </c>
      <c r="C89" s="66">
        <f>'data in order'!X66</f>
        <v>-4.2249999999999233E-3</v>
      </c>
      <c r="D89" s="9">
        <v>80</v>
      </c>
      <c r="E89" s="9">
        <f t="shared" si="2"/>
        <v>6400</v>
      </c>
      <c r="H89" s="67" t="s">
        <v>156</v>
      </c>
      <c r="I89" s="67">
        <v>98</v>
      </c>
      <c r="J89" s="67">
        <v>2.0777136870678286</v>
      </c>
      <c r="K89" s="67">
        <v>2.1201160072120698E-2</v>
      </c>
      <c r="L89" s="67"/>
      <c r="M89" s="67"/>
      <c r="N89"/>
      <c r="O89"/>
      <c r="P89"/>
      <c r="R89" s="67" t="s">
        <v>156</v>
      </c>
      <c r="S89" s="67">
        <v>98</v>
      </c>
      <c r="T89" s="67">
        <v>1.7794204026267727E-3</v>
      </c>
      <c r="U89" s="67">
        <v>1.8157351047211966E-5</v>
      </c>
      <c r="V89" s="67"/>
      <c r="W89" s="67"/>
      <c r="X89"/>
      <c r="Y89"/>
      <c r="Z89"/>
    </row>
    <row r="90" spans="1:26" ht="13.8" thickBot="1" x14ac:dyDescent="0.3">
      <c r="A90" s="9">
        <v>4</v>
      </c>
      <c r="B90" s="9">
        <f>'data in order'!AC66</f>
        <v>-0.40999999999999659</v>
      </c>
      <c r="C90" s="66">
        <f>'data in order'!AD66</f>
        <v>-5.1249999999999577E-3</v>
      </c>
      <c r="D90" s="9">
        <v>80</v>
      </c>
      <c r="E90" s="9">
        <f t="shared" si="2"/>
        <v>6400</v>
      </c>
      <c r="H90" s="68" t="s">
        <v>135</v>
      </c>
      <c r="I90" s="68">
        <v>99</v>
      </c>
      <c r="J90" s="68">
        <v>9.2554213600000459</v>
      </c>
      <c r="K90" s="68"/>
      <c r="L90" s="68"/>
      <c r="M90" s="68"/>
      <c r="N90"/>
      <c r="O90"/>
      <c r="P90"/>
      <c r="R90" s="68" t="s">
        <v>135</v>
      </c>
      <c r="S90" s="68">
        <v>99</v>
      </c>
      <c r="T90" s="68">
        <v>3.8371728004745571E-3</v>
      </c>
      <c r="U90" s="68"/>
      <c r="V90" s="68"/>
      <c r="W90" s="68"/>
      <c r="X90"/>
      <c r="Y90"/>
      <c r="Z90"/>
    </row>
    <row r="91" spans="1:26" ht="13.8" thickBot="1" x14ac:dyDescent="0.3">
      <c r="A91" s="9">
        <v>4</v>
      </c>
      <c r="B91" s="9">
        <f>'data in order'!AI66</f>
        <v>-0.68200000000000216</v>
      </c>
      <c r="C91" s="66">
        <f>'data in order'!AJ66</f>
        <v>-8.5250000000000273E-3</v>
      </c>
      <c r="D91" s="9">
        <v>80</v>
      </c>
      <c r="E91" s="9">
        <f t="shared" si="2"/>
        <v>6400</v>
      </c>
      <c r="H91"/>
      <c r="I91"/>
      <c r="J91"/>
      <c r="K91"/>
      <c r="L91"/>
      <c r="M91"/>
      <c r="N91"/>
      <c r="O91"/>
      <c r="P91"/>
      <c r="R91"/>
      <c r="S91"/>
      <c r="T91"/>
      <c r="U91"/>
      <c r="V91"/>
      <c r="W91"/>
      <c r="X91"/>
      <c r="Y91"/>
      <c r="Z91"/>
    </row>
    <row r="92" spans="1:26" x14ac:dyDescent="0.25">
      <c r="A92" s="9">
        <v>4</v>
      </c>
      <c r="B92" s="9">
        <f>'data in order'!K67</f>
        <v>-0.78800000000001091</v>
      </c>
      <c r="C92" s="66">
        <f>'data in order'!L67</f>
        <v>-4.9250000000000682E-3</v>
      </c>
      <c r="D92" s="9">
        <v>160</v>
      </c>
      <c r="E92" s="9">
        <f t="shared" si="2"/>
        <v>25600</v>
      </c>
      <c r="H92" s="69"/>
      <c r="I92" s="69" t="s">
        <v>159</v>
      </c>
      <c r="J92" s="69" t="s">
        <v>153</v>
      </c>
      <c r="K92" s="69" t="s">
        <v>160</v>
      </c>
      <c r="L92" s="69" t="s">
        <v>147</v>
      </c>
      <c r="M92" s="69" t="s">
        <v>161</v>
      </c>
      <c r="N92" s="69" t="s">
        <v>162</v>
      </c>
      <c r="O92" s="69" t="s">
        <v>163</v>
      </c>
      <c r="P92" s="69" t="s">
        <v>164</v>
      </c>
      <c r="R92" s="69"/>
      <c r="S92" s="69" t="s">
        <v>159</v>
      </c>
      <c r="T92" s="69" t="s">
        <v>153</v>
      </c>
      <c r="U92" s="69" t="s">
        <v>160</v>
      </c>
      <c r="V92" s="69" t="s">
        <v>147</v>
      </c>
      <c r="W92" s="69" t="s">
        <v>161</v>
      </c>
      <c r="X92" s="69" t="s">
        <v>162</v>
      </c>
      <c r="Y92" s="69" t="s">
        <v>163</v>
      </c>
      <c r="Z92" s="69" t="s">
        <v>164</v>
      </c>
    </row>
    <row r="93" spans="1:26" x14ac:dyDescent="0.25">
      <c r="A93" s="9">
        <v>4</v>
      </c>
      <c r="B93" s="9">
        <f>'data in order'!Q67</f>
        <v>-0.59200000000001296</v>
      </c>
      <c r="C93" s="66">
        <f>'data in order'!R67</f>
        <v>-3.7000000000000808E-3</v>
      </c>
      <c r="D93" s="9">
        <v>160</v>
      </c>
      <c r="E93" s="9">
        <f t="shared" si="2"/>
        <v>25600</v>
      </c>
      <c r="H93" s="67" t="s">
        <v>157</v>
      </c>
      <c r="I93" s="67">
        <v>-0.23759850398936139</v>
      </c>
      <c r="J93" s="67">
        <v>2.4055394031726966E-2</v>
      </c>
      <c r="K93" s="67">
        <v>-9.8771403900509664</v>
      </c>
      <c r="L93" s="67">
        <v>2.2364015329385902E-16</v>
      </c>
      <c r="M93" s="67">
        <v>-0.28533565055070104</v>
      </c>
      <c r="N93" s="67">
        <v>-0.18986135742802174</v>
      </c>
      <c r="O93" s="67">
        <v>-0.28533565055070104</v>
      </c>
      <c r="P93" s="67">
        <v>-0.18986135742802174</v>
      </c>
      <c r="R93" s="67" t="s">
        <v>157</v>
      </c>
      <c r="S93" s="67">
        <v>-1.5198427545484762E-2</v>
      </c>
      <c r="T93" s="67">
        <v>7.0397770894127336E-4</v>
      </c>
      <c r="U93" s="67">
        <v>-21.589359084028374</v>
      </c>
      <c r="V93" s="67">
        <v>5.0045138077227711E-39</v>
      </c>
      <c r="W93" s="67">
        <v>-1.659544839757816E-2</v>
      </c>
      <c r="X93" s="67">
        <v>-1.3801406693391362E-2</v>
      </c>
      <c r="Y93" s="67">
        <v>-1.659544839757816E-2</v>
      </c>
      <c r="Z93" s="67">
        <v>-1.3801406693391362E-2</v>
      </c>
    </row>
    <row r="94" spans="1:26" ht="13.8" thickBot="1" x14ac:dyDescent="0.3">
      <c r="A94" s="9">
        <v>4</v>
      </c>
      <c r="B94" s="9">
        <f>'data in order'!W67</f>
        <v>-0.50399999999999068</v>
      </c>
      <c r="C94" s="66">
        <f>'data in order'!X67</f>
        <v>-3.1499999999999419E-3</v>
      </c>
      <c r="D94" s="9">
        <v>160</v>
      </c>
      <c r="E94" s="9">
        <f t="shared" si="2"/>
        <v>25600</v>
      </c>
      <c r="H94" s="68" t="s">
        <v>142</v>
      </c>
      <c r="I94" s="68">
        <v>-3.4541323138297967E-3</v>
      </c>
      <c r="J94" s="68">
        <v>1.8772663639851029E-4</v>
      </c>
      <c r="K94" s="68">
        <v>-18.39979866521066</v>
      </c>
      <c r="L94" s="68">
        <v>1.4704889333129289E-33</v>
      </c>
      <c r="M94" s="68">
        <v>-3.8266697141069871E-3</v>
      </c>
      <c r="N94" s="68">
        <v>-3.0815949135526064E-3</v>
      </c>
      <c r="O94" s="68">
        <v>-3.8266697141069871E-3</v>
      </c>
      <c r="P94" s="68">
        <v>-3.0815949135526064E-3</v>
      </c>
      <c r="R94" s="68" t="s">
        <v>142</v>
      </c>
      <c r="S94" s="68">
        <v>5.8484750891561838E-5</v>
      </c>
      <c r="T94" s="68">
        <v>5.4937935011487795E-6</v>
      </c>
      <c r="U94" s="68">
        <v>10.645604149360981</v>
      </c>
      <c r="V94" s="68">
        <v>4.8299449760721535E-18</v>
      </c>
      <c r="W94" s="68">
        <v>4.7582496486741896E-5</v>
      </c>
      <c r="X94" s="68">
        <v>6.9387005296381787E-5</v>
      </c>
      <c r="Y94" s="68">
        <v>4.7582496486741896E-5</v>
      </c>
      <c r="Z94" s="68">
        <v>6.9387005296381787E-5</v>
      </c>
    </row>
    <row r="95" spans="1:26" x14ac:dyDescent="0.25">
      <c r="A95" s="9">
        <v>4</v>
      </c>
      <c r="B95" s="9">
        <f>'data in order'!AC67</f>
        <v>-0.41200000000000614</v>
      </c>
      <c r="C95" s="66">
        <f>'data in order'!AD67</f>
        <v>-2.5750000000000382E-3</v>
      </c>
      <c r="D95" s="9">
        <v>160</v>
      </c>
      <c r="E95" s="9">
        <f t="shared" si="2"/>
        <v>25600</v>
      </c>
      <c r="H95"/>
      <c r="I95"/>
      <c r="J95"/>
      <c r="K95"/>
      <c r="L95"/>
      <c r="M95"/>
      <c r="N95"/>
      <c r="O95"/>
      <c r="P95"/>
      <c r="R95"/>
      <c r="S95"/>
      <c r="T95"/>
      <c r="U95"/>
      <c r="V95"/>
      <c r="W95"/>
      <c r="X95"/>
      <c r="Y95"/>
      <c r="Z95"/>
    </row>
    <row r="96" spans="1:26" x14ac:dyDescent="0.25">
      <c r="A96" s="9">
        <v>4</v>
      </c>
      <c r="B96" s="9">
        <f>'data in order'!AI67</f>
        <v>-0.75</v>
      </c>
      <c r="C96" s="66">
        <f>'data in order'!AJ67</f>
        <v>-4.6874999999999998E-3</v>
      </c>
      <c r="D96" s="9">
        <v>160</v>
      </c>
      <c r="E96" s="9">
        <f t="shared" si="2"/>
        <v>25600</v>
      </c>
      <c r="H96"/>
      <c r="I96"/>
      <c r="J96"/>
      <c r="K96"/>
      <c r="L96"/>
      <c r="M96"/>
      <c r="N96"/>
      <c r="O96"/>
      <c r="P96"/>
      <c r="R96"/>
      <c r="S96"/>
      <c r="T96"/>
      <c r="U96"/>
      <c r="V96"/>
      <c r="W96"/>
      <c r="X96"/>
      <c r="Y96"/>
      <c r="Z96"/>
    </row>
    <row r="97" spans="1:26" x14ac:dyDescent="0.25">
      <c r="A97" s="9">
        <v>4</v>
      </c>
      <c r="B97" s="9">
        <f>'data in order'!K68</f>
        <v>-1</v>
      </c>
      <c r="C97" s="66">
        <f>'data in order'!L68</f>
        <v>-4.5454545454545452E-3</v>
      </c>
      <c r="D97" s="9">
        <v>220</v>
      </c>
      <c r="E97" s="9">
        <f t="shared" si="2"/>
        <v>48400</v>
      </c>
      <c r="H97"/>
      <c r="I97"/>
      <c r="J97"/>
      <c r="K97"/>
      <c r="L97"/>
      <c r="M97"/>
      <c r="N97"/>
      <c r="O97"/>
      <c r="P97"/>
      <c r="R97"/>
      <c r="S97"/>
      <c r="T97"/>
      <c r="U97"/>
      <c r="V97"/>
      <c r="W97"/>
      <c r="X97"/>
      <c r="Y97"/>
      <c r="Z97"/>
    </row>
    <row r="98" spans="1:26" x14ac:dyDescent="0.25">
      <c r="A98" s="9">
        <v>4</v>
      </c>
      <c r="B98" s="9">
        <f>'data in order'!Q68</f>
        <v>-0.81299999999998818</v>
      </c>
      <c r="C98" s="66">
        <f>'data in order'!R68</f>
        <v>-3.6954545454544918E-3</v>
      </c>
      <c r="D98" s="9">
        <v>220</v>
      </c>
      <c r="E98" s="9">
        <f t="shared" si="2"/>
        <v>48400</v>
      </c>
    </row>
    <row r="99" spans="1:26" x14ac:dyDescent="0.25">
      <c r="A99" s="9">
        <v>4</v>
      </c>
      <c r="B99" s="9">
        <f>'data in order'!W68</f>
        <v>-0.61199999999999477</v>
      </c>
      <c r="C99" s="66">
        <f>'data in order'!X68</f>
        <v>-2.7818181818181579E-3</v>
      </c>
      <c r="D99" s="9">
        <v>220</v>
      </c>
      <c r="E99" s="9">
        <f t="shared" si="2"/>
        <v>48400</v>
      </c>
    </row>
    <row r="100" spans="1:26" x14ac:dyDescent="0.25">
      <c r="A100" s="9">
        <v>4</v>
      </c>
      <c r="B100" s="9">
        <f>'data in order'!AC68</f>
        <v>-0.80400000000000205</v>
      </c>
      <c r="C100" s="66">
        <f>'data in order'!AD68</f>
        <v>-3.6545454545454637E-3</v>
      </c>
      <c r="D100" s="9">
        <v>220</v>
      </c>
      <c r="E100" s="9">
        <f t="shared" si="2"/>
        <v>48400</v>
      </c>
    </row>
    <row r="101" spans="1:26" x14ac:dyDescent="0.25">
      <c r="A101" s="9">
        <v>4</v>
      </c>
      <c r="B101" s="9">
        <f>'data in order'!AI68</f>
        <v>-1.1399999999999864</v>
      </c>
      <c r="C101" s="66">
        <f>'data in order'!AJ68</f>
        <v>-5.1818181818181199E-3</v>
      </c>
      <c r="D101" s="9">
        <v>220</v>
      </c>
      <c r="E101" s="9">
        <f t="shared" si="2"/>
        <v>48400</v>
      </c>
    </row>
    <row r="102" spans="1:26" x14ac:dyDescent="0.25">
      <c r="A102" s="9">
        <v>5</v>
      </c>
      <c r="B102" s="9">
        <f>'data in order'!K81</f>
        <v>-0.11599999999999966</v>
      </c>
      <c r="C102" s="66">
        <f>'data in order'!L81</f>
        <v>-1.1599999999999966E-2</v>
      </c>
      <c r="D102" s="9">
        <v>10</v>
      </c>
      <c r="E102" s="9">
        <f t="shared" si="2"/>
        <v>100</v>
      </c>
      <c r="H102" t="s">
        <v>148</v>
      </c>
      <c r="I102"/>
      <c r="J102"/>
      <c r="K102"/>
      <c r="L102"/>
      <c r="M102"/>
      <c r="N102"/>
      <c r="O102"/>
      <c r="P102"/>
      <c r="R102" t="s">
        <v>148</v>
      </c>
      <c r="S102"/>
      <c r="T102"/>
      <c r="U102"/>
      <c r="V102"/>
      <c r="W102"/>
      <c r="X102"/>
      <c r="Y102"/>
      <c r="Z102"/>
    </row>
    <row r="103" spans="1:26" ht="13.8" thickBot="1" x14ac:dyDescent="0.3">
      <c r="A103" s="9">
        <v>5</v>
      </c>
      <c r="B103" s="9">
        <f>'data in order'!Q81</f>
        <v>-0.11100000000000065</v>
      </c>
      <c r="C103" s="66">
        <f>'data in order'!R81</f>
        <v>-1.1100000000000065E-2</v>
      </c>
      <c r="D103" s="9">
        <v>10</v>
      </c>
      <c r="E103" s="9">
        <f t="shared" si="2"/>
        <v>100</v>
      </c>
      <c r="H103"/>
      <c r="I103"/>
      <c r="J103"/>
      <c r="K103"/>
      <c r="L103"/>
      <c r="M103"/>
      <c r="N103"/>
      <c r="O103"/>
      <c r="P103"/>
      <c r="R103"/>
      <c r="S103"/>
      <c r="T103"/>
      <c r="U103"/>
      <c r="V103"/>
      <c r="W103"/>
      <c r="X103"/>
      <c r="Y103"/>
      <c r="Z103"/>
    </row>
    <row r="104" spans="1:26" x14ac:dyDescent="0.25">
      <c r="A104" s="9">
        <v>5</v>
      </c>
      <c r="B104" s="9">
        <f>'data in order'!W81</f>
        <v>-0.21899999999999942</v>
      </c>
      <c r="C104" s="66">
        <f>'data in order'!X81</f>
        <v>-2.189999999999994E-2</v>
      </c>
      <c r="D104" s="9">
        <v>10</v>
      </c>
      <c r="E104" s="9">
        <f t="shared" si="2"/>
        <v>100</v>
      </c>
      <c r="H104" s="70" t="s">
        <v>149</v>
      </c>
      <c r="I104" s="70"/>
      <c r="J104"/>
      <c r="K104"/>
      <c r="L104" s="72" t="s">
        <v>166</v>
      </c>
      <c r="M104" s="73"/>
      <c r="N104"/>
      <c r="O104"/>
      <c r="P104"/>
      <c r="R104" s="70" t="s">
        <v>149</v>
      </c>
      <c r="S104" s="70"/>
      <c r="T104"/>
      <c r="U104"/>
      <c r="V104" s="72" t="s">
        <v>166</v>
      </c>
      <c r="W104" s="73"/>
      <c r="X104"/>
      <c r="Y104"/>
      <c r="Z104"/>
    </row>
    <row r="105" spans="1:26" x14ac:dyDescent="0.25">
      <c r="A105" s="9">
        <v>5</v>
      </c>
      <c r="B105" s="9">
        <f>'data in order'!AC81</f>
        <v>-0.13000000000000078</v>
      </c>
      <c r="C105" s="66">
        <f>'data in order'!AD81</f>
        <v>-1.3000000000000077E-2</v>
      </c>
      <c r="D105" s="9">
        <v>10</v>
      </c>
      <c r="E105" s="9">
        <f t="shared" si="2"/>
        <v>100</v>
      </c>
      <c r="H105" s="67" t="s">
        <v>150</v>
      </c>
      <c r="I105" s="67">
        <v>0.85003198762903975</v>
      </c>
      <c r="J105"/>
      <c r="K105"/>
      <c r="L105" s="74"/>
      <c r="M105" s="75"/>
      <c r="N105"/>
      <c r="O105"/>
      <c r="P105"/>
      <c r="R105" s="67" t="s">
        <v>150</v>
      </c>
      <c r="S105" s="67">
        <v>0.72841352486856048</v>
      </c>
      <c r="T105"/>
      <c r="U105"/>
      <c r="V105" s="74"/>
      <c r="W105" s="75"/>
      <c r="X105"/>
      <c r="Y105"/>
      <c r="Z105"/>
    </row>
    <row r="106" spans="1:26" x14ac:dyDescent="0.25">
      <c r="A106" s="9">
        <v>5</v>
      </c>
      <c r="B106" s="9">
        <f>'data in order'!AI81</f>
        <v>-0.16799999999999926</v>
      </c>
      <c r="C106" s="66">
        <f>'data in order'!AJ81</f>
        <v>-1.6799999999999926E-2</v>
      </c>
      <c r="D106" s="9">
        <v>10</v>
      </c>
      <c r="E106" s="9">
        <f t="shared" si="2"/>
        <v>100</v>
      </c>
      <c r="H106" s="67" t="s">
        <v>151</v>
      </c>
      <c r="I106" s="67">
        <v>0.72255437999257599</v>
      </c>
      <c r="J106"/>
      <c r="K106"/>
      <c r="L106" s="74" t="s">
        <v>167</v>
      </c>
      <c r="M106" s="75">
        <f>_xlfn.T.INV(0.995,I109-2)</f>
        <v>2.6163917764279714</v>
      </c>
      <c r="N106"/>
      <c r="O106"/>
      <c r="P106"/>
      <c r="R106" s="67" t="s">
        <v>151</v>
      </c>
      <c r="S106" s="67">
        <v>0.53058626321144098</v>
      </c>
      <c r="T106"/>
      <c r="U106"/>
      <c r="V106" s="74" t="s">
        <v>167</v>
      </c>
      <c r="W106" s="75">
        <f>_xlfn.T.INV(0.995,S109-2)</f>
        <v>2.6163917764279714</v>
      </c>
      <c r="X106"/>
      <c r="Y106"/>
      <c r="Z106"/>
    </row>
    <row r="107" spans="1:26" ht="13.8" thickBot="1" x14ac:dyDescent="0.3">
      <c r="A107" s="9">
        <v>5</v>
      </c>
      <c r="B107" s="9">
        <f>'data in order'!K82</f>
        <v>-0.53999999999999915</v>
      </c>
      <c r="C107" s="66">
        <f>'data in order'!L82</f>
        <v>-1.3499999999999979E-2</v>
      </c>
      <c r="D107" s="9">
        <v>40</v>
      </c>
      <c r="E107" s="9">
        <f t="shared" si="2"/>
        <v>1600</v>
      </c>
      <c r="H107" s="67" t="s">
        <v>152</v>
      </c>
      <c r="I107" s="67">
        <v>0.72029872454536115</v>
      </c>
      <c r="J107"/>
      <c r="K107"/>
      <c r="L107" s="76" t="s">
        <v>168</v>
      </c>
      <c r="M107" s="77">
        <f>M106*I108</f>
        <v>0.41197810287810432</v>
      </c>
      <c r="N107"/>
      <c r="O107"/>
      <c r="P107"/>
      <c r="R107" s="67" t="s">
        <v>152</v>
      </c>
      <c r="S107" s="67">
        <v>0.52676989136763164</v>
      </c>
      <c r="T107"/>
      <c r="U107"/>
      <c r="V107" s="76" t="s">
        <v>168</v>
      </c>
      <c r="W107" s="78">
        <f>W106*S108</f>
        <v>1.0940486550344341E-2</v>
      </c>
      <c r="X107"/>
      <c r="Y107"/>
      <c r="Z107"/>
    </row>
    <row r="108" spans="1:26" x14ac:dyDescent="0.25">
      <c r="A108" s="9">
        <v>5</v>
      </c>
      <c r="B108" s="9">
        <f>'data in order'!Q82</f>
        <v>-0.6910000000000025</v>
      </c>
      <c r="C108" s="66">
        <f>'data in order'!R82</f>
        <v>-1.7275000000000061E-2</v>
      </c>
      <c r="D108" s="9">
        <v>40</v>
      </c>
      <c r="E108" s="9">
        <f t="shared" si="2"/>
        <v>1600</v>
      </c>
      <c r="H108" s="67" t="s">
        <v>153</v>
      </c>
      <c r="I108" s="67">
        <v>0.15746040275380982</v>
      </c>
      <c r="J108"/>
      <c r="K108"/>
      <c r="L108"/>
      <c r="M108"/>
      <c r="N108"/>
      <c r="O108"/>
      <c r="P108"/>
      <c r="R108" s="67" t="s">
        <v>153</v>
      </c>
      <c r="S108" s="67">
        <v>4.1815169459372172E-3</v>
      </c>
      <c r="T108"/>
      <c r="U108"/>
      <c r="V108"/>
      <c r="W108"/>
      <c r="X108"/>
      <c r="Y108"/>
      <c r="Z108"/>
    </row>
    <row r="109" spans="1:26" ht="13.8" thickBot="1" x14ac:dyDescent="0.3">
      <c r="A109" s="9">
        <v>5</v>
      </c>
      <c r="B109" s="9">
        <f>'data in order'!W82</f>
        <v>-0.31700000000000017</v>
      </c>
      <c r="C109" s="66">
        <f>'data in order'!X82</f>
        <v>-7.925000000000005E-3</v>
      </c>
      <c r="D109" s="9">
        <v>40</v>
      </c>
      <c r="E109" s="9">
        <f t="shared" si="2"/>
        <v>1600</v>
      </c>
      <c r="H109" s="68" t="s">
        <v>154</v>
      </c>
      <c r="I109" s="68">
        <v>125</v>
      </c>
      <c r="J109"/>
      <c r="K109"/>
      <c r="L109"/>
      <c r="M109"/>
      <c r="N109"/>
      <c r="O109"/>
      <c r="P109"/>
      <c r="R109" s="68" t="s">
        <v>154</v>
      </c>
      <c r="S109" s="68">
        <v>125</v>
      </c>
      <c r="T109"/>
      <c r="U109"/>
      <c r="V109"/>
      <c r="W109"/>
      <c r="X109"/>
      <c r="Y109"/>
      <c r="Z109"/>
    </row>
    <row r="110" spans="1:26" x14ac:dyDescent="0.25">
      <c r="A110" s="9">
        <v>5</v>
      </c>
      <c r="B110" s="9">
        <f>'data in order'!AC82</f>
        <v>-0.31900000000000261</v>
      </c>
      <c r="C110" s="66">
        <f>'data in order'!AD82</f>
        <v>-7.9750000000000654E-3</v>
      </c>
      <c r="D110" s="9">
        <v>40</v>
      </c>
      <c r="E110" s="9">
        <f t="shared" si="2"/>
        <v>1600</v>
      </c>
      <c r="H110"/>
      <c r="I110"/>
      <c r="J110"/>
      <c r="K110"/>
      <c r="L110"/>
      <c r="M110"/>
      <c r="N110"/>
      <c r="O110"/>
      <c r="P110"/>
      <c r="R110"/>
      <c r="S110"/>
      <c r="T110"/>
      <c r="U110"/>
      <c r="V110"/>
      <c r="W110"/>
      <c r="X110"/>
      <c r="Y110"/>
      <c r="Z110"/>
    </row>
    <row r="111" spans="1:26" ht="13.8" thickBot="1" x14ac:dyDescent="0.3">
      <c r="A111" s="9">
        <v>5</v>
      </c>
      <c r="B111" s="9">
        <f>'data in order'!AI82</f>
        <v>-9.4000000000001194E-2</v>
      </c>
      <c r="C111" s="66">
        <f>'data in order'!AJ82</f>
        <v>-2.35000000000003E-3</v>
      </c>
      <c r="D111" s="9">
        <v>40</v>
      </c>
      <c r="E111" s="9">
        <f t="shared" si="2"/>
        <v>1600</v>
      </c>
      <c r="H111" t="s">
        <v>114</v>
      </c>
      <c r="I111"/>
      <c r="J111"/>
      <c r="K111"/>
      <c r="L111"/>
      <c r="M111"/>
      <c r="N111"/>
      <c r="O111"/>
      <c r="P111"/>
      <c r="R111" t="s">
        <v>114</v>
      </c>
      <c r="S111"/>
      <c r="T111"/>
      <c r="U111"/>
      <c r="V111"/>
      <c r="W111"/>
      <c r="X111"/>
      <c r="Y111"/>
      <c r="Z111"/>
    </row>
    <row r="112" spans="1:26" x14ac:dyDescent="0.25">
      <c r="A112" s="9">
        <v>5</v>
      </c>
      <c r="B112" s="9">
        <f>'data in order'!K83</f>
        <v>-0.70699999999999363</v>
      </c>
      <c r="C112" s="66">
        <f>'data in order'!L83</f>
        <v>-8.8374999999999201E-3</v>
      </c>
      <c r="D112" s="9">
        <v>80</v>
      </c>
      <c r="E112" s="9">
        <f t="shared" si="2"/>
        <v>6400</v>
      </c>
      <c r="H112" s="69"/>
      <c r="I112" s="69" t="s">
        <v>146</v>
      </c>
      <c r="J112" s="69" t="s">
        <v>118</v>
      </c>
      <c r="K112" s="69" t="s">
        <v>119</v>
      </c>
      <c r="L112" s="69" t="s">
        <v>120</v>
      </c>
      <c r="M112" s="69" t="s">
        <v>158</v>
      </c>
      <c r="N112"/>
      <c r="O112"/>
      <c r="P112"/>
      <c r="R112" s="69"/>
      <c r="S112" s="69" t="s">
        <v>146</v>
      </c>
      <c r="T112" s="69" t="s">
        <v>118</v>
      </c>
      <c r="U112" s="69" t="s">
        <v>119</v>
      </c>
      <c r="V112" s="69" t="s">
        <v>120</v>
      </c>
      <c r="W112" s="69" t="s">
        <v>158</v>
      </c>
      <c r="X112"/>
      <c r="Y112"/>
      <c r="Z112"/>
    </row>
    <row r="113" spans="1:26" x14ac:dyDescent="0.25">
      <c r="A113" s="9">
        <v>5</v>
      </c>
      <c r="B113" s="9">
        <f>'data in order'!Q83</f>
        <v>-0.43699999999999761</v>
      </c>
      <c r="C113" s="66">
        <f>'data in order'!R83</f>
        <v>-5.46249999999997E-3</v>
      </c>
      <c r="D113" s="9">
        <v>80</v>
      </c>
      <c r="E113" s="9">
        <f t="shared" si="2"/>
        <v>6400</v>
      </c>
      <c r="H113" s="67" t="s">
        <v>155</v>
      </c>
      <c r="I113" s="67">
        <v>1</v>
      </c>
      <c r="J113" s="67">
        <v>7.942194020446844</v>
      </c>
      <c r="K113" s="67">
        <v>7.942194020446844</v>
      </c>
      <c r="L113" s="67">
        <v>320.33011995903456</v>
      </c>
      <c r="M113" s="67">
        <v>4.7949552196846963E-36</v>
      </c>
      <c r="N113"/>
      <c r="O113"/>
      <c r="P113"/>
      <c r="R113" s="67" t="s">
        <v>155</v>
      </c>
      <c r="S113" s="67">
        <v>1</v>
      </c>
      <c r="T113" s="67">
        <v>2.4309332907860685E-3</v>
      </c>
      <c r="U113" s="67">
        <v>2.4309332907860685E-3</v>
      </c>
      <c r="V113" s="67">
        <v>139.02897435744126</v>
      </c>
      <c r="W113" s="67">
        <v>6.1856596201221015E-22</v>
      </c>
      <c r="X113"/>
      <c r="Y113"/>
      <c r="Z113"/>
    </row>
    <row r="114" spans="1:26" x14ac:dyDescent="0.25">
      <c r="A114" s="9">
        <v>5</v>
      </c>
      <c r="B114" s="9">
        <f>'data in order'!W83</f>
        <v>-0.66899999999999693</v>
      </c>
      <c r="C114" s="66">
        <f>'data in order'!X83</f>
        <v>-8.362499999999962E-3</v>
      </c>
      <c r="D114" s="9">
        <v>80</v>
      </c>
      <c r="E114" s="9">
        <f t="shared" si="2"/>
        <v>6400</v>
      </c>
      <c r="H114" s="67" t="s">
        <v>156</v>
      </c>
      <c r="I114" s="67">
        <v>123</v>
      </c>
      <c r="J114" s="67">
        <v>3.049634747553216</v>
      </c>
      <c r="K114" s="67">
        <v>2.4793778435391999E-2</v>
      </c>
      <c r="L114" s="67"/>
      <c r="M114" s="67"/>
      <c r="N114"/>
      <c r="O114"/>
      <c r="P114"/>
      <c r="R114" s="67" t="s">
        <v>156</v>
      </c>
      <c r="S114" s="67">
        <v>123</v>
      </c>
      <c r="T114" s="67">
        <v>2.150665328206694E-3</v>
      </c>
      <c r="U114" s="67">
        <v>1.7485083969160112E-5</v>
      </c>
      <c r="V114" s="67"/>
      <c r="W114" s="67"/>
      <c r="X114"/>
      <c r="Y114"/>
      <c r="Z114"/>
    </row>
    <row r="115" spans="1:26" ht="13.8" thickBot="1" x14ac:dyDescent="0.3">
      <c r="A115" s="9">
        <v>5</v>
      </c>
      <c r="B115" s="9">
        <f>'data in order'!AC83</f>
        <v>-0.52400000000000091</v>
      </c>
      <c r="C115" s="66">
        <f>'data in order'!AD83</f>
        <v>-6.5500000000000115E-3</v>
      </c>
      <c r="D115" s="9">
        <v>80</v>
      </c>
      <c r="E115" s="9">
        <f t="shared" si="2"/>
        <v>6400</v>
      </c>
      <c r="H115" s="68" t="s">
        <v>135</v>
      </c>
      <c r="I115" s="68">
        <v>124</v>
      </c>
      <c r="J115" s="68">
        <v>10.99182876800006</v>
      </c>
      <c r="K115" s="68"/>
      <c r="L115" s="68"/>
      <c r="M115" s="68"/>
      <c r="N115"/>
      <c r="O115"/>
      <c r="P115"/>
      <c r="R115" s="68" t="s">
        <v>135</v>
      </c>
      <c r="S115" s="68">
        <v>124</v>
      </c>
      <c r="T115" s="68">
        <v>4.5815986189927625E-3</v>
      </c>
      <c r="U115" s="68"/>
      <c r="V115" s="68"/>
      <c r="W115" s="68"/>
      <c r="X115"/>
      <c r="Y115"/>
      <c r="Z115"/>
    </row>
    <row r="116" spans="1:26" ht="13.8" thickBot="1" x14ac:dyDescent="0.3">
      <c r="A116" s="9">
        <v>5</v>
      </c>
      <c r="B116" s="9">
        <f>'data in order'!AI83</f>
        <v>-0.37999999999999545</v>
      </c>
      <c r="C116" s="66">
        <f>'data in order'!AJ83</f>
        <v>-4.7499999999999435E-3</v>
      </c>
      <c r="D116" s="9">
        <v>80</v>
      </c>
      <c r="E116" s="9">
        <f t="shared" si="2"/>
        <v>6400</v>
      </c>
      <c r="H116"/>
      <c r="I116"/>
      <c r="J116"/>
      <c r="K116"/>
      <c r="L116"/>
      <c r="M116"/>
      <c r="N116"/>
      <c r="O116"/>
      <c r="P116"/>
      <c r="R116"/>
      <c r="S116"/>
      <c r="T116"/>
      <c r="U116"/>
      <c r="V116"/>
      <c r="W116"/>
      <c r="X116"/>
      <c r="Y116"/>
      <c r="Z116"/>
    </row>
    <row r="117" spans="1:26" x14ac:dyDescent="0.25">
      <c r="A117" s="9">
        <v>5</v>
      </c>
      <c r="B117" s="9">
        <f>'data in order'!K84</f>
        <v>-0.68299999999999272</v>
      </c>
      <c r="C117" s="66">
        <f>'data in order'!L84</f>
        <v>-4.2687499999999549E-3</v>
      </c>
      <c r="D117" s="9">
        <v>160</v>
      </c>
      <c r="E117" s="9">
        <f t="shared" si="2"/>
        <v>25600</v>
      </c>
      <c r="H117" s="69"/>
      <c r="I117" s="69" t="s">
        <v>159</v>
      </c>
      <c r="J117" s="69" t="s">
        <v>153</v>
      </c>
      <c r="K117" s="69" t="s">
        <v>160</v>
      </c>
      <c r="L117" s="69" t="s">
        <v>147</v>
      </c>
      <c r="M117" s="69" t="s">
        <v>161</v>
      </c>
      <c r="N117" s="69" t="s">
        <v>162</v>
      </c>
      <c r="O117" s="69" t="s">
        <v>163</v>
      </c>
      <c r="P117" s="69" t="s">
        <v>164</v>
      </c>
      <c r="R117" s="69"/>
      <c r="S117" s="69" t="s">
        <v>159</v>
      </c>
      <c r="T117" s="69" t="s">
        <v>153</v>
      </c>
      <c r="U117" s="69" t="s">
        <v>160</v>
      </c>
      <c r="V117" s="69" t="s">
        <v>147</v>
      </c>
      <c r="W117" s="69" t="s">
        <v>161</v>
      </c>
      <c r="X117" s="69" t="s">
        <v>162</v>
      </c>
      <c r="Y117" s="69" t="s">
        <v>163</v>
      </c>
      <c r="Z117" s="69" t="s">
        <v>164</v>
      </c>
    </row>
    <row r="118" spans="1:26" x14ac:dyDescent="0.25">
      <c r="A118" s="9">
        <v>5</v>
      </c>
      <c r="B118" s="9">
        <f>'data in order'!Q84</f>
        <v>-0.38399999999998613</v>
      </c>
      <c r="C118" s="66">
        <f>'data in order'!R84</f>
        <v>-2.3999999999999135E-3</v>
      </c>
      <c r="D118" s="9">
        <v>160</v>
      </c>
      <c r="E118" s="9">
        <f t="shared" si="2"/>
        <v>25600</v>
      </c>
      <c r="H118" s="67" t="s">
        <v>157</v>
      </c>
      <c r="I118" s="67">
        <v>-0.23633281914893578</v>
      </c>
      <c r="J118" s="67">
        <v>2.326746203978397E-2</v>
      </c>
      <c r="K118" s="67">
        <v>-10.157223797973371</v>
      </c>
      <c r="L118" s="67">
        <v>5.6754995363900124E-18</v>
      </c>
      <c r="M118" s="67">
        <v>-0.28238933361442414</v>
      </c>
      <c r="N118" s="67">
        <v>-0.19027630468344742</v>
      </c>
      <c r="O118" s="67">
        <v>-0.28238933361442414</v>
      </c>
      <c r="P118" s="67">
        <v>-0.19027630468344742</v>
      </c>
      <c r="R118" s="67" t="s">
        <v>157</v>
      </c>
      <c r="S118" s="67">
        <v>-1.4719552058147968E-2</v>
      </c>
      <c r="T118" s="67">
        <v>6.1789049886037809E-4</v>
      </c>
      <c r="U118" s="67">
        <v>-23.822266381011431</v>
      </c>
      <c r="V118" s="67">
        <v>6.5847176800923456E-48</v>
      </c>
      <c r="W118" s="67">
        <v>-1.5942628414743802E-2</v>
      </c>
      <c r="X118" s="67">
        <v>-1.3496475701552135E-2</v>
      </c>
      <c r="Y118" s="67">
        <v>-1.5942628414743802E-2</v>
      </c>
      <c r="Z118" s="67">
        <v>-1.3496475701552135E-2</v>
      </c>
    </row>
    <row r="119" spans="1:26" ht="13.8" thickBot="1" x14ac:dyDescent="0.3">
      <c r="A119" s="9">
        <v>5</v>
      </c>
      <c r="B119" s="9">
        <f>'data in order'!W84</f>
        <v>-0.51699999999999591</v>
      </c>
      <c r="C119" s="66">
        <f>'data in order'!X84</f>
        <v>-3.2312499999999746E-3</v>
      </c>
      <c r="D119" s="9">
        <v>160</v>
      </c>
      <c r="E119" s="9">
        <f t="shared" si="2"/>
        <v>25600</v>
      </c>
      <c r="H119" s="68" t="s">
        <v>142</v>
      </c>
      <c r="I119" s="68">
        <v>-3.2498351063829857E-3</v>
      </c>
      <c r="J119" s="68">
        <v>1.8157766946148369E-4</v>
      </c>
      <c r="K119" s="68">
        <v>-17.897768574854091</v>
      </c>
      <c r="L119" s="68">
        <v>4.7949552196846275E-36</v>
      </c>
      <c r="M119" s="68">
        <v>-3.6092569696641319E-3</v>
      </c>
      <c r="N119" s="68">
        <v>-2.8904132431018395E-3</v>
      </c>
      <c r="O119" s="68">
        <v>-3.6092569696641319E-3</v>
      </c>
      <c r="P119" s="68">
        <v>-2.8904132431018395E-3</v>
      </c>
      <c r="R119" s="68" t="s">
        <v>142</v>
      </c>
      <c r="S119" s="68">
        <v>5.6856169910541548E-5</v>
      </c>
      <c r="T119" s="68">
        <v>4.8219748494108934E-6</v>
      </c>
      <c r="U119" s="68">
        <v>11.791054844984879</v>
      </c>
      <c r="V119" s="68">
        <v>6.1856596201219679E-22</v>
      </c>
      <c r="W119" s="68">
        <v>4.7311366355070664E-5</v>
      </c>
      <c r="X119" s="68">
        <v>6.6400973466012431E-5</v>
      </c>
      <c r="Y119" s="68">
        <v>4.7311366355070664E-5</v>
      </c>
      <c r="Z119" s="68">
        <v>6.6400973466012431E-5</v>
      </c>
    </row>
    <row r="120" spans="1:26" x14ac:dyDescent="0.25">
      <c r="A120" s="9">
        <v>5</v>
      </c>
      <c r="B120" s="9">
        <f>'data in order'!AC84</f>
        <v>-0.58699999999998909</v>
      </c>
      <c r="C120" s="66">
        <f>'data in order'!AD84</f>
        <v>-3.6687499999999316E-3</v>
      </c>
      <c r="D120" s="9">
        <v>160</v>
      </c>
      <c r="E120" s="9">
        <f t="shared" si="2"/>
        <v>25600</v>
      </c>
      <c r="H120"/>
      <c r="I120"/>
      <c r="J120"/>
      <c r="K120"/>
      <c r="L120"/>
      <c r="M120"/>
      <c r="N120"/>
      <c r="O120"/>
      <c r="P120"/>
      <c r="R120"/>
      <c r="S120"/>
      <c r="T120"/>
      <c r="U120"/>
      <c r="V120"/>
      <c r="W120"/>
      <c r="X120"/>
      <c r="Y120"/>
      <c r="Z120"/>
    </row>
    <row r="121" spans="1:26" x14ac:dyDescent="0.25">
      <c r="A121" s="9">
        <v>5</v>
      </c>
      <c r="B121" s="9">
        <f>'data in order'!AI84</f>
        <v>-0.47499999999999432</v>
      </c>
      <c r="C121" s="66">
        <f>'data in order'!AJ84</f>
        <v>-2.9687499999999645E-3</v>
      </c>
      <c r="D121" s="9">
        <v>160</v>
      </c>
      <c r="E121" s="9">
        <f t="shared" si="2"/>
        <v>25600</v>
      </c>
      <c r="H121"/>
      <c r="I121"/>
      <c r="J121"/>
      <c r="K121"/>
      <c r="L121"/>
      <c r="M121"/>
      <c r="N121"/>
      <c r="O121"/>
      <c r="P121"/>
      <c r="R121"/>
      <c r="S121"/>
      <c r="T121"/>
      <c r="U121"/>
      <c r="V121"/>
      <c r="W121"/>
      <c r="X121"/>
      <c r="Y121"/>
      <c r="Z121"/>
    </row>
    <row r="122" spans="1:26" x14ac:dyDescent="0.25">
      <c r="A122" s="9">
        <v>5</v>
      </c>
      <c r="B122" s="9">
        <f>'data in order'!K85</f>
        <v>-0.99100000000001387</v>
      </c>
      <c r="C122" s="66">
        <f>'data in order'!L85</f>
        <v>-4.504545454545518E-3</v>
      </c>
      <c r="D122" s="9">
        <v>220</v>
      </c>
      <c r="E122" s="9">
        <f t="shared" si="2"/>
        <v>48400</v>
      </c>
      <c r="H122"/>
      <c r="I122"/>
      <c r="J122"/>
      <c r="K122"/>
      <c r="L122"/>
      <c r="M122"/>
      <c r="N122"/>
      <c r="O122"/>
      <c r="P122"/>
      <c r="R122"/>
      <c r="S122"/>
      <c r="T122"/>
      <c r="U122"/>
      <c r="V122"/>
      <c r="W122"/>
      <c r="X122"/>
      <c r="Y122"/>
      <c r="Z122"/>
    </row>
    <row r="123" spans="1:26" x14ac:dyDescent="0.25">
      <c r="A123" s="9">
        <v>5</v>
      </c>
      <c r="B123" s="9">
        <f>'data in order'!Q85</f>
        <v>-0.68999999999999773</v>
      </c>
      <c r="C123" s="66">
        <f>'data in order'!R85</f>
        <v>-3.1363636363636259E-3</v>
      </c>
      <c r="D123" s="9">
        <v>220</v>
      </c>
      <c r="E123" s="9">
        <f t="shared" si="2"/>
        <v>48400</v>
      </c>
    </row>
    <row r="124" spans="1:26" x14ac:dyDescent="0.25">
      <c r="A124" s="9">
        <v>5</v>
      </c>
      <c r="B124" s="9">
        <f>'data in order'!W85</f>
        <v>-0.68700000000001182</v>
      </c>
      <c r="C124" s="66">
        <f>'data in order'!X85</f>
        <v>-3.1227272727273265E-3</v>
      </c>
      <c r="D124" s="9">
        <v>220</v>
      </c>
      <c r="E124" s="9">
        <f t="shared" si="2"/>
        <v>48400</v>
      </c>
    </row>
    <row r="125" spans="1:26" x14ac:dyDescent="0.25">
      <c r="A125" s="9">
        <v>5</v>
      </c>
      <c r="B125" s="9">
        <f>'data in order'!AC85</f>
        <v>-0.78000000000000114</v>
      </c>
      <c r="C125" s="66">
        <f>'data in order'!AD85</f>
        <v>-3.5454545454545504E-3</v>
      </c>
      <c r="D125" s="9">
        <v>220</v>
      </c>
      <c r="E125" s="9">
        <f t="shared" si="2"/>
        <v>48400</v>
      </c>
    </row>
    <row r="126" spans="1:26" x14ac:dyDescent="0.25">
      <c r="A126" s="9">
        <v>5</v>
      </c>
      <c r="B126" s="9">
        <f>'data in order'!AI85</f>
        <v>-0.76900000000000546</v>
      </c>
      <c r="C126" s="66">
        <f>'data in order'!AJ85</f>
        <v>-3.4954545454545702E-3</v>
      </c>
      <c r="D126" s="9">
        <v>220</v>
      </c>
      <c r="E126" s="9">
        <f t="shared" si="2"/>
        <v>48400</v>
      </c>
    </row>
    <row r="127" spans="1:26" x14ac:dyDescent="0.25">
      <c r="A127" s="9">
        <v>7</v>
      </c>
      <c r="B127" s="9">
        <f>'data in order'!K115</f>
        <v>-0.15399999999999991</v>
      </c>
      <c r="C127" s="66">
        <f>'data in order'!L115</f>
        <v>-1.5399999999999992E-2</v>
      </c>
      <c r="D127" s="9">
        <v>10</v>
      </c>
      <c r="E127" s="9">
        <f t="shared" ref="E127:E176" si="3">D127^2</f>
        <v>100</v>
      </c>
      <c r="H127" t="s">
        <v>148</v>
      </c>
      <c r="I127"/>
      <c r="J127"/>
      <c r="K127"/>
      <c r="L127"/>
      <c r="M127"/>
      <c r="N127"/>
      <c r="O127"/>
      <c r="P127"/>
      <c r="R127" t="s">
        <v>148</v>
      </c>
      <c r="S127"/>
      <c r="T127"/>
      <c r="U127"/>
      <c r="V127"/>
      <c r="W127"/>
      <c r="X127"/>
      <c r="Y127"/>
      <c r="Z127"/>
    </row>
    <row r="128" spans="1:26" ht="13.8" thickBot="1" x14ac:dyDescent="0.3">
      <c r="A128" s="9">
        <v>7</v>
      </c>
      <c r="B128" s="9">
        <f>'data in order'!Q115</f>
        <v>-6.6000000000000725E-2</v>
      </c>
      <c r="C128" s="66">
        <f>'data in order'!R115</f>
        <v>-6.6000000000000728E-3</v>
      </c>
      <c r="D128" s="9">
        <v>10</v>
      </c>
      <c r="E128" s="9">
        <f t="shared" si="3"/>
        <v>100</v>
      </c>
      <c r="H128"/>
      <c r="I128"/>
      <c r="J128"/>
      <c r="K128"/>
      <c r="L128"/>
      <c r="M128"/>
      <c r="N128"/>
      <c r="O128"/>
      <c r="P128"/>
      <c r="R128"/>
      <c r="S128"/>
      <c r="T128"/>
      <c r="U128"/>
      <c r="V128"/>
      <c r="W128"/>
      <c r="X128"/>
      <c r="Y128"/>
      <c r="Z128"/>
    </row>
    <row r="129" spans="1:26" x14ac:dyDescent="0.25">
      <c r="A129" s="9">
        <v>7</v>
      </c>
      <c r="B129" s="9">
        <f>'data in order'!W115</f>
        <v>-0.20599999999999952</v>
      </c>
      <c r="C129" s="66">
        <f>'data in order'!X115</f>
        <v>-2.0599999999999952E-2</v>
      </c>
      <c r="D129" s="9">
        <v>10</v>
      </c>
      <c r="E129" s="9">
        <f t="shared" si="3"/>
        <v>100</v>
      </c>
      <c r="H129" s="70" t="s">
        <v>149</v>
      </c>
      <c r="I129" s="70"/>
      <c r="J129"/>
      <c r="K129"/>
      <c r="L129" s="72" t="s">
        <v>166</v>
      </c>
      <c r="M129" s="73"/>
      <c r="N129"/>
      <c r="O129"/>
      <c r="P129"/>
      <c r="R129" s="70" t="s">
        <v>149</v>
      </c>
      <c r="S129" s="70"/>
      <c r="T129"/>
      <c r="U129"/>
      <c r="V129" s="72" t="s">
        <v>166</v>
      </c>
      <c r="W129" s="73"/>
      <c r="X129"/>
      <c r="Y129"/>
      <c r="Z129"/>
    </row>
    <row r="130" spans="1:26" x14ac:dyDescent="0.25">
      <c r="A130" s="9">
        <v>7</v>
      </c>
      <c r="B130" s="9">
        <f>'data in order'!AC115</f>
        <v>-0.16300000000000026</v>
      </c>
      <c r="C130" s="66">
        <f>'data in order'!AD115</f>
        <v>-1.6300000000000026E-2</v>
      </c>
      <c r="D130" s="9">
        <v>10</v>
      </c>
      <c r="E130" s="9">
        <f t="shared" si="3"/>
        <v>100</v>
      </c>
      <c r="H130" s="67" t="s">
        <v>150</v>
      </c>
      <c r="I130" s="67">
        <v>0.83924753357047022</v>
      </c>
      <c r="J130"/>
      <c r="K130"/>
      <c r="L130" s="74"/>
      <c r="M130" s="75"/>
      <c r="N130"/>
      <c r="O130"/>
      <c r="P130"/>
      <c r="R130" s="67" t="s">
        <v>150</v>
      </c>
      <c r="S130" s="67">
        <v>0.71953077189615744</v>
      </c>
      <c r="T130"/>
      <c r="U130"/>
      <c r="V130" s="74"/>
      <c r="W130" s="75"/>
      <c r="X130"/>
      <c r="Y130"/>
      <c r="Z130"/>
    </row>
    <row r="131" spans="1:26" x14ac:dyDescent="0.25">
      <c r="A131" s="9">
        <v>7</v>
      </c>
      <c r="B131" s="9">
        <f>'data in order'!AI115</f>
        <v>-0.18200000000000038</v>
      </c>
      <c r="C131" s="66">
        <f>'data in order'!AJ115</f>
        <v>-1.8200000000000039E-2</v>
      </c>
      <c r="D131" s="9">
        <v>10</v>
      </c>
      <c r="E131" s="9">
        <f t="shared" si="3"/>
        <v>100</v>
      </c>
      <c r="H131" s="67" t="s">
        <v>151</v>
      </c>
      <c r="I131" s="67">
        <v>0.70433642260411755</v>
      </c>
      <c r="J131"/>
      <c r="K131"/>
      <c r="L131" s="74" t="s">
        <v>167</v>
      </c>
      <c r="M131" s="75">
        <f>_xlfn.T.INV(0.995,I134-2)</f>
        <v>2.6094563312922148</v>
      </c>
      <c r="N131"/>
      <c r="O131"/>
      <c r="P131"/>
      <c r="R131" s="67" t="s">
        <v>151</v>
      </c>
      <c r="S131" s="67">
        <v>0.51772453170548016</v>
      </c>
      <c r="T131"/>
      <c r="U131"/>
      <c r="V131" s="74" t="s">
        <v>167</v>
      </c>
      <c r="W131" s="75">
        <f>_xlfn.T.INV(0.995,S134-2)</f>
        <v>2.6094563312922148</v>
      </c>
      <c r="X131"/>
      <c r="Y131"/>
      <c r="Z131"/>
    </row>
    <row r="132" spans="1:26" ht="13.8" thickBot="1" x14ac:dyDescent="0.3">
      <c r="A132" s="9">
        <v>7</v>
      </c>
      <c r="B132" s="9">
        <f>'data in order'!K116</f>
        <v>-0.35199999999999676</v>
      </c>
      <c r="C132" s="66">
        <f>'data in order'!L116</f>
        <v>-8.799999999999919E-3</v>
      </c>
      <c r="D132" s="9">
        <v>40</v>
      </c>
      <c r="E132" s="9">
        <f t="shared" si="3"/>
        <v>1600</v>
      </c>
      <c r="H132" s="67" t="s">
        <v>152</v>
      </c>
      <c r="I132" s="67">
        <v>0.70233869572982111</v>
      </c>
      <c r="J132"/>
      <c r="K132"/>
      <c r="L132" s="76" t="s">
        <v>168</v>
      </c>
      <c r="M132" s="77">
        <f>M131*I133</f>
        <v>0.41211205585310934</v>
      </c>
      <c r="N132"/>
      <c r="O132"/>
      <c r="P132"/>
      <c r="R132" s="67" t="s">
        <v>152</v>
      </c>
      <c r="S132" s="67">
        <v>0.5144659136764631</v>
      </c>
      <c r="T132"/>
      <c r="U132"/>
      <c r="V132" s="76" t="s">
        <v>168</v>
      </c>
      <c r="W132" s="78">
        <f>W131*S133</f>
        <v>1.0839890795304027E-2</v>
      </c>
      <c r="X132"/>
      <c r="Y132"/>
      <c r="Z132"/>
    </row>
    <row r="133" spans="1:26" x14ac:dyDescent="0.25">
      <c r="A133" s="9">
        <v>7</v>
      </c>
      <c r="B133" s="9">
        <f>'data in order'!Q116</f>
        <v>-0.2120000000000033</v>
      </c>
      <c r="C133" s="66">
        <f>'data in order'!R116</f>
        <v>-5.3000000000000824E-3</v>
      </c>
      <c r="D133" s="9">
        <v>40</v>
      </c>
      <c r="E133" s="9">
        <f t="shared" si="3"/>
        <v>1600</v>
      </c>
      <c r="H133" s="67" t="s">
        <v>153</v>
      </c>
      <c r="I133" s="67">
        <v>0.15793023662098593</v>
      </c>
      <c r="J133"/>
      <c r="K133"/>
      <c r="L133"/>
      <c r="M133"/>
      <c r="N133"/>
      <c r="O133"/>
      <c r="P133"/>
      <c r="R133" s="67" t="s">
        <v>153</v>
      </c>
      <c r="S133" s="67">
        <v>4.1540801680846921E-3</v>
      </c>
      <c r="T133"/>
      <c r="U133"/>
      <c r="V133"/>
      <c r="W133"/>
      <c r="X133"/>
      <c r="Y133"/>
      <c r="Z133"/>
    </row>
    <row r="134" spans="1:26" ht="13.8" thickBot="1" x14ac:dyDescent="0.3">
      <c r="A134" s="9">
        <v>7</v>
      </c>
      <c r="B134" s="9">
        <f>'data in order'!W116</f>
        <v>-0.20100000000000051</v>
      </c>
      <c r="C134" s="66">
        <f>'data in order'!X116</f>
        <v>-5.025000000000013E-3</v>
      </c>
      <c r="D134" s="9">
        <v>40</v>
      </c>
      <c r="E134" s="9">
        <f t="shared" si="3"/>
        <v>1600</v>
      </c>
      <c r="H134" s="68" t="s">
        <v>154</v>
      </c>
      <c r="I134" s="68">
        <v>150</v>
      </c>
      <c r="J134"/>
      <c r="K134"/>
      <c r="L134"/>
      <c r="M134"/>
      <c r="N134"/>
      <c r="O134"/>
      <c r="P134"/>
      <c r="R134" s="68" t="s">
        <v>154</v>
      </c>
      <c r="S134" s="68">
        <v>150</v>
      </c>
      <c r="T134"/>
      <c r="U134"/>
      <c r="V134"/>
      <c r="W134"/>
      <c r="X134"/>
      <c r="Y134"/>
      <c r="Z134"/>
    </row>
    <row r="135" spans="1:26" x14ac:dyDescent="0.25">
      <c r="A135" s="9">
        <v>7</v>
      </c>
      <c r="B135" s="9">
        <f>'data in order'!AC116</f>
        <v>-0.33200000000000074</v>
      </c>
      <c r="C135" s="66">
        <f>'data in order'!AD116</f>
        <v>-8.3000000000000192E-3</v>
      </c>
      <c r="D135" s="9">
        <v>40</v>
      </c>
      <c r="E135" s="9">
        <f t="shared" si="3"/>
        <v>1600</v>
      </c>
      <c r="H135"/>
      <c r="I135"/>
      <c r="J135"/>
      <c r="K135"/>
      <c r="L135"/>
      <c r="M135"/>
      <c r="N135"/>
      <c r="O135"/>
      <c r="P135"/>
      <c r="R135"/>
      <c r="S135"/>
      <c r="T135"/>
      <c r="U135"/>
      <c r="V135"/>
      <c r="W135"/>
      <c r="X135"/>
      <c r="Y135"/>
      <c r="Z135"/>
    </row>
    <row r="136" spans="1:26" ht="13.8" thickBot="1" x14ac:dyDescent="0.3">
      <c r="A136" s="9">
        <v>7</v>
      </c>
      <c r="B136" s="9">
        <f>'data in order'!AI116</f>
        <v>-0.28499999999999659</v>
      </c>
      <c r="C136" s="66">
        <f>'data in order'!AJ116</f>
        <v>-7.1249999999999144E-3</v>
      </c>
      <c r="D136" s="9">
        <v>40</v>
      </c>
      <c r="E136" s="9">
        <f t="shared" si="3"/>
        <v>1600</v>
      </c>
      <c r="H136" t="s">
        <v>114</v>
      </c>
      <c r="I136"/>
      <c r="J136"/>
      <c r="K136"/>
      <c r="L136"/>
      <c r="M136"/>
      <c r="N136"/>
      <c r="O136"/>
      <c r="P136"/>
      <c r="R136" t="s">
        <v>114</v>
      </c>
      <c r="S136"/>
      <c r="T136"/>
      <c r="U136"/>
      <c r="V136"/>
      <c r="W136"/>
      <c r="X136"/>
      <c r="Y136"/>
      <c r="Z136"/>
    </row>
    <row r="137" spans="1:26" x14ac:dyDescent="0.25">
      <c r="A137" s="9">
        <v>7</v>
      </c>
      <c r="B137" s="9">
        <f>'data in order'!K117</f>
        <v>-0.50799999999999557</v>
      </c>
      <c r="C137" s="66">
        <f>'data in order'!L117</f>
        <v>-6.3499999999999442E-3</v>
      </c>
      <c r="D137" s="9">
        <v>80</v>
      </c>
      <c r="E137" s="9">
        <f t="shared" si="3"/>
        <v>6400</v>
      </c>
      <c r="H137" s="69"/>
      <c r="I137" s="69" t="s">
        <v>146</v>
      </c>
      <c r="J137" s="69" t="s">
        <v>118</v>
      </c>
      <c r="K137" s="69" t="s">
        <v>119</v>
      </c>
      <c r="L137" s="69" t="s">
        <v>120</v>
      </c>
      <c r="M137" s="69" t="s">
        <v>158</v>
      </c>
      <c r="N137"/>
      <c r="O137"/>
      <c r="P137"/>
      <c r="R137" s="69"/>
      <c r="S137" s="69" t="s">
        <v>146</v>
      </c>
      <c r="T137" s="69" t="s">
        <v>118</v>
      </c>
      <c r="U137" s="69" t="s">
        <v>119</v>
      </c>
      <c r="V137" s="69" t="s">
        <v>120</v>
      </c>
      <c r="W137" s="69" t="s">
        <v>158</v>
      </c>
      <c r="X137"/>
      <c r="Y137"/>
      <c r="Z137"/>
    </row>
    <row r="138" spans="1:26" x14ac:dyDescent="0.25">
      <c r="A138" s="9">
        <v>7</v>
      </c>
      <c r="B138" s="9">
        <f>'data in order'!Q117</f>
        <v>-0.38500000000000512</v>
      </c>
      <c r="C138" s="66">
        <f>'data in order'!R117</f>
        <v>-4.8125000000000641E-3</v>
      </c>
      <c r="D138" s="9">
        <v>80</v>
      </c>
      <c r="E138" s="9">
        <f t="shared" si="3"/>
        <v>6400</v>
      </c>
      <c r="H138" s="67" t="s">
        <v>155</v>
      </c>
      <c r="I138" s="67">
        <v>1</v>
      </c>
      <c r="J138" s="67">
        <v>8.7937599734042973</v>
      </c>
      <c r="K138" s="67">
        <v>8.7937599734042973</v>
      </c>
      <c r="L138" s="67">
        <v>352.56892804835923</v>
      </c>
      <c r="M138" s="67">
        <v>5.3705360705230718E-41</v>
      </c>
      <c r="N138"/>
      <c r="O138"/>
      <c r="P138"/>
      <c r="R138" s="67" t="s">
        <v>155</v>
      </c>
      <c r="S138" s="67">
        <v>1</v>
      </c>
      <c r="T138" s="67">
        <v>2.7416690856439754E-3</v>
      </c>
      <c r="U138" s="67">
        <v>2.7416690856439754E-3</v>
      </c>
      <c r="V138" s="67">
        <v>158.87855744223381</v>
      </c>
      <c r="W138" s="67">
        <v>3.3129272418455397E-25</v>
      </c>
      <c r="X138"/>
      <c r="Y138"/>
      <c r="Z138"/>
    </row>
    <row r="139" spans="1:26" x14ac:dyDescent="0.25">
      <c r="A139" s="9">
        <v>7</v>
      </c>
      <c r="B139" s="9">
        <f>'data in order'!W117</f>
        <v>-0.44799999999999329</v>
      </c>
      <c r="C139" s="66">
        <f>'data in order'!X117</f>
        <v>-5.5999999999999158E-3</v>
      </c>
      <c r="D139" s="9">
        <v>80</v>
      </c>
      <c r="E139" s="9">
        <f t="shared" si="3"/>
        <v>6400</v>
      </c>
      <c r="H139" s="67" t="s">
        <v>156</v>
      </c>
      <c r="I139" s="67">
        <v>148</v>
      </c>
      <c r="J139" s="67">
        <v>3.6914100265957703</v>
      </c>
      <c r="K139" s="67">
        <v>2.494195963916061E-2</v>
      </c>
      <c r="L139" s="67"/>
      <c r="M139" s="67"/>
      <c r="N139"/>
      <c r="O139"/>
      <c r="P139"/>
      <c r="R139" s="67" t="s">
        <v>156</v>
      </c>
      <c r="S139" s="67">
        <v>148</v>
      </c>
      <c r="T139" s="67">
        <v>2.5539445423454327E-3</v>
      </c>
      <c r="U139" s="67">
        <v>1.7256382042874545E-5</v>
      </c>
      <c r="V139" s="67"/>
      <c r="W139" s="67"/>
      <c r="X139"/>
      <c r="Y139"/>
      <c r="Z139"/>
    </row>
    <row r="140" spans="1:26" ht="13.8" thickBot="1" x14ac:dyDescent="0.3">
      <c r="A140" s="9">
        <v>7</v>
      </c>
      <c r="B140" s="9">
        <f>'data in order'!AC117</f>
        <v>-0.48399999999999466</v>
      </c>
      <c r="C140" s="66">
        <f>'data in order'!AD117</f>
        <v>-6.049999999999933E-3</v>
      </c>
      <c r="D140" s="9">
        <v>80</v>
      </c>
      <c r="E140" s="9">
        <f t="shared" si="3"/>
        <v>6400</v>
      </c>
      <c r="H140" s="68" t="s">
        <v>135</v>
      </c>
      <c r="I140" s="68">
        <v>149</v>
      </c>
      <c r="J140" s="68">
        <v>12.485170000000068</v>
      </c>
      <c r="K140" s="68"/>
      <c r="L140" s="68"/>
      <c r="M140" s="68"/>
      <c r="N140"/>
      <c r="O140"/>
      <c r="P140"/>
      <c r="R140" s="68" t="s">
        <v>135</v>
      </c>
      <c r="S140" s="68">
        <v>149</v>
      </c>
      <c r="T140" s="68">
        <v>5.2956136279894081E-3</v>
      </c>
      <c r="U140" s="68"/>
      <c r="V140" s="68"/>
      <c r="W140" s="68"/>
      <c r="X140"/>
      <c r="Y140"/>
      <c r="Z140"/>
    </row>
    <row r="141" spans="1:26" ht="13.8" thickBot="1" x14ac:dyDescent="0.3">
      <c r="A141" s="9">
        <v>7</v>
      </c>
      <c r="B141" s="9">
        <f>'data in order'!AI117</f>
        <v>-0.48399999999999466</v>
      </c>
      <c r="C141" s="66">
        <f>'data in order'!AJ117</f>
        <v>-6.049999999999933E-3</v>
      </c>
      <c r="D141" s="9">
        <v>80</v>
      </c>
      <c r="E141" s="9">
        <f t="shared" si="3"/>
        <v>6400</v>
      </c>
      <c r="H141"/>
      <c r="I141"/>
      <c r="J141"/>
      <c r="K141"/>
      <c r="L141"/>
      <c r="M141"/>
      <c r="N141"/>
      <c r="O141"/>
      <c r="P141"/>
      <c r="R141"/>
      <c r="S141"/>
      <c r="T141"/>
      <c r="U141"/>
      <c r="V141"/>
      <c r="W141"/>
      <c r="X141"/>
      <c r="Y141"/>
      <c r="Z141"/>
    </row>
    <row r="142" spans="1:26" x14ac:dyDescent="0.25">
      <c r="A142" s="9">
        <v>7</v>
      </c>
      <c r="B142" s="9">
        <f>'data in order'!K118</f>
        <v>-0.47499999999999432</v>
      </c>
      <c r="C142" s="66">
        <f>'data in order'!L118</f>
        <v>-2.9687499999999645E-3</v>
      </c>
      <c r="D142" s="9">
        <v>160</v>
      </c>
      <c r="E142" s="9">
        <f t="shared" si="3"/>
        <v>25600</v>
      </c>
      <c r="H142" s="69"/>
      <c r="I142" s="69" t="s">
        <v>159</v>
      </c>
      <c r="J142" s="69" t="s">
        <v>153</v>
      </c>
      <c r="K142" s="69" t="s">
        <v>160</v>
      </c>
      <c r="L142" s="69" t="s">
        <v>147</v>
      </c>
      <c r="M142" s="69" t="s">
        <v>161</v>
      </c>
      <c r="N142" s="69" t="s">
        <v>162</v>
      </c>
      <c r="O142" s="69" t="s">
        <v>163</v>
      </c>
      <c r="P142" s="69" t="s">
        <v>164</v>
      </c>
      <c r="R142" s="69"/>
      <c r="S142" s="69" t="s">
        <v>159</v>
      </c>
      <c r="T142" s="69" t="s">
        <v>153</v>
      </c>
      <c r="U142" s="69" t="s">
        <v>160</v>
      </c>
      <c r="V142" s="69" t="s">
        <v>147</v>
      </c>
      <c r="W142" s="69" t="s">
        <v>161</v>
      </c>
      <c r="X142" s="69" t="s">
        <v>162</v>
      </c>
      <c r="Y142" s="69" t="s">
        <v>163</v>
      </c>
      <c r="Z142" s="69" t="s">
        <v>164</v>
      </c>
    </row>
    <row r="143" spans="1:26" x14ac:dyDescent="0.25">
      <c r="A143" s="9">
        <v>7</v>
      </c>
      <c r="B143" s="9">
        <f>'data in order'!Q118</f>
        <v>-0.49399999999999977</v>
      </c>
      <c r="C143" s="66">
        <f>'data in order'!R118</f>
        <v>-3.0874999999999987E-3</v>
      </c>
      <c r="D143" s="9">
        <v>160</v>
      </c>
      <c r="E143" s="9">
        <f t="shared" si="3"/>
        <v>25600</v>
      </c>
      <c r="H143" s="67" t="s">
        <v>157</v>
      </c>
      <c r="I143" s="67">
        <v>-0.22578909574468004</v>
      </c>
      <c r="J143" s="67">
        <v>2.1303566644285839E-2</v>
      </c>
      <c r="K143" s="67">
        <v>-10.598652306196927</v>
      </c>
      <c r="L143" s="67">
        <v>7.0024650148597206E-20</v>
      </c>
      <c r="M143" s="67">
        <v>-0.26788755298465272</v>
      </c>
      <c r="N143" s="67">
        <v>-0.18369063850470735</v>
      </c>
      <c r="O143" s="67">
        <v>-0.26788755298465272</v>
      </c>
      <c r="P143" s="67">
        <v>-0.18369063850470735</v>
      </c>
      <c r="R143" s="67" t="s">
        <v>157</v>
      </c>
      <c r="S143" s="67">
        <v>-1.4208508107168763E-2</v>
      </c>
      <c r="T143" s="67">
        <v>5.6035326483351079E-4</v>
      </c>
      <c r="U143" s="67">
        <v>-25.356340363949375</v>
      </c>
      <c r="V143" s="67">
        <v>9.9307155783212749E-56</v>
      </c>
      <c r="W143" s="67">
        <v>-1.5315834798176163E-2</v>
      </c>
      <c r="X143" s="67">
        <v>-1.3101181416161364E-2</v>
      </c>
      <c r="Y143" s="67">
        <v>-1.5315834798176163E-2</v>
      </c>
      <c r="Z143" s="67">
        <v>-1.3101181416161364E-2</v>
      </c>
    </row>
    <row r="144" spans="1:26" ht="13.8" thickBot="1" x14ac:dyDescent="0.3">
      <c r="A144" s="9">
        <v>7</v>
      </c>
      <c r="B144" s="9">
        <f>'data in order'!W118</f>
        <v>-0.47800000000000864</v>
      </c>
      <c r="C144" s="66">
        <f>'data in order'!X118</f>
        <v>-2.9875000000000539E-3</v>
      </c>
      <c r="D144" s="9">
        <v>160</v>
      </c>
      <c r="E144" s="9">
        <f t="shared" si="3"/>
        <v>25600</v>
      </c>
      <c r="H144" s="68" t="s">
        <v>142</v>
      </c>
      <c r="I144" s="68">
        <v>-3.121675531914904E-3</v>
      </c>
      <c r="J144" s="68">
        <v>1.6625156520606662E-4</v>
      </c>
      <c r="K144" s="68">
        <v>-18.776818901197281</v>
      </c>
      <c r="L144" s="68">
        <v>5.3705360705229953E-41</v>
      </c>
      <c r="M144" s="68">
        <v>-3.4502089895171043E-3</v>
      </c>
      <c r="N144" s="68">
        <v>-2.7931420743127038E-3</v>
      </c>
      <c r="O144" s="68">
        <v>-3.4502089895171043E-3</v>
      </c>
      <c r="P144" s="68">
        <v>-2.7931420743127038E-3</v>
      </c>
      <c r="R144" s="68" t="s">
        <v>142</v>
      </c>
      <c r="S144" s="68">
        <v>5.5119843296663462E-5</v>
      </c>
      <c r="T144" s="68">
        <v>4.3729582422710669E-6</v>
      </c>
      <c r="U144" s="68">
        <v>12.604703782407338</v>
      </c>
      <c r="V144" s="68">
        <v>3.3129272418455397E-25</v>
      </c>
      <c r="W144" s="68">
        <v>4.6478342150477992E-5</v>
      </c>
      <c r="X144" s="68">
        <v>6.3761344442848933E-5</v>
      </c>
      <c r="Y144" s="68">
        <v>4.6478342150477992E-5</v>
      </c>
      <c r="Z144" s="68">
        <v>6.3761344442848933E-5</v>
      </c>
    </row>
    <row r="145" spans="1:26" x14ac:dyDescent="0.25">
      <c r="A145" s="9">
        <v>7</v>
      </c>
      <c r="B145" s="9">
        <f>'data in order'!AC118</f>
        <v>-0.51499999999998636</v>
      </c>
      <c r="C145" s="66">
        <f>'data in order'!AD118</f>
        <v>-3.2187499999999148E-3</v>
      </c>
      <c r="D145" s="9">
        <v>160</v>
      </c>
      <c r="E145" s="9">
        <f t="shared" si="3"/>
        <v>25600</v>
      </c>
      <c r="H145"/>
      <c r="I145"/>
      <c r="J145"/>
      <c r="K145"/>
      <c r="L145"/>
      <c r="M145"/>
      <c r="N145"/>
      <c r="O145"/>
      <c r="P145"/>
      <c r="R145"/>
      <c r="S145"/>
      <c r="T145"/>
      <c r="U145"/>
      <c r="V145"/>
      <c r="W145"/>
      <c r="X145"/>
      <c r="Y145"/>
      <c r="Z145"/>
    </row>
    <row r="146" spans="1:26" x14ac:dyDescent="0.25">
      <c r="A146" s="9">
        <v>7</v>
      </c>
      <c r="B146" s="9">
        <f>'data in order'!AI118</f>
        <v>-0.53800000000001091</v>
      </c>
      <c r="C146" s="66">
        <f>'data in order'!AJ118</f>
        <v>-3.3625000000000681E-3</v>
      </c>
      <c r="D146" s="9">
        <v>160</v>
      </c>
      <c r="E146" s="9">
        <f t="shared" si="3"/>
        <v>25600</v>
      </c>
      <c r="H146"/>
      <c r="I146"/>
      <c r="J146"/>
      <c r="K146"/>
      <c r="L146"/>
      <c r="M146"/>
      <c r="N146"/>
      <c r="O146"/>
      <c r="P146"/>
      <c r="R146"/>
      <c r="S146"/>
      <c r="T146"/>
      <c r="U146"/>
      <c r="V146"/>
      <c r="W146"/>
      <c r="X146"/>
      <c r="Y146"/>
      <c r="Z146"/>
    </row>
    <row r="147" spans="1:26" x14ac:dyDescent="0.25">
      <c r="A147" s="9">
        <v>7</v>
      </c>
      <c r="B147" s="9">
        <f>'data in order'!K119</f>
        <v>-0.87999999999999545</v>
      </c>
      <c r="C147" s="66">
        <f>'data in order'!L119</f>
        <v>-3.9999999999999793E-3</v>
      </c>
      <c r="D147" s="9">
        <v>220</v>
      </c>
      <c r="E147" s="9">
        <f t="shared" si="3"/>
        <v>48400</v>
      </c>
      <c r="H147"/>
      <c r="I147"/>
      <c r="J147"/>
      <c r="K147"/>
      <c r="L147"/>
      <c r="M147"/>
      <c r="N147"/>
      <c r="O147"/>
      <c r="P147"/>
      <c r="R147"/>
      <c r="S147"/>
      <c r="T147"/>
      <c r="U147"/>
      <c r="V147"/>
      <c r="W147"/>
      <c r="X147"/>
      <c r="Y147"/>
      <c r="Z147"/>
    </row>
    <row r="148" spans="1:26" x14ac:dyDescent="0.25">
      <c r="A148" s="9">
        <v>7</v>
      </c>
      <c r="B148" s="9">
        <f>'data in order'!Q119</f>
        <v>-0.75800000000000978</v>
      </c>
      <c r="C148" s="66">
        <f>'data in order'!R119</f>
        <v>-3.4454545454545901E-3</v>
      </c>
      <c r="D148" s="9">
        <v>220</v>
      </c>
      <c r="E148" s="9">
        <f t="shared" si="3"/>
        <v>48400</v>
      </c>
    </row>
    <row r="149" spans="1:26" x14ac:dyDescent="0.25">
      <c r="A149" s="9">
        <v>7</v>
      </c>
      <c r="B149" s="9">
        <f>'data in order'!W119</f>
        <v>-0.65399999999999636</v>
      </c>
      <c r="C149" s="66">
        <f>'data in order'!X119</f>
        <v>-2.9727272727272562E-3</v>
      </c>
      <c r="D149" s="9">
        <v>220</v>
      </c>
      <c r="E149" s="9">
        <f t="shared" si="3"/>
        <v>48400</v>
      </c>
    </row>
    <row r="150" spans="1:26" x14ac:dyDescent="0.25">
      <c r="A150" s="9">
        <v>7</v>
      </c>
      <c r="B150" s="9">
        <f>'data in order'!AC119</f>
        <v>-0.70199999999999818</v>
      </c>
      <c r="C150" s="66">
        <f>'data in order'!AD119</f>
        <v>-3.1909090909090828E-3</v>
      </c>
      <c r="D150" s="9">
        <v>220</v>
      </c>
      <c r="E150" s="9">
        <f t="shared" si="3"/>
        <v>48400</v>
      </c>
    </row>
    <row r="151" spans="1:26" x14ac:dyDescent="0.25">
      <c r="A151" s="9">
        <v>7</v>
      </c>
      <c r="B151" s="9">
        <f>'data in order'!AI119</f>
        <v>-0.69700000000000273</v>
      </c>
      <c r="C151" s="66">
        <f>'data in order'!AJ119</f>
        <v>-3.1681818181818304E-3</v>
      </c>
      <c r="D151" s="9">
        <v>220</v>
      </c>
      <c r="E151" s="9">
        <f t="shared" si="3"/>
        <v>48400</v>
      </c>
    </row>
    <row r="152" spans="1:26" x14ac:dyDescent="0.25">
      <c r="A152" s="9">
        <v>8</v>
      </c>
      <c r="B152" s="9">
        <f>'data in order'!K132</f>
        <v>-0.29499999999999993</v>
      </c>
      <c r="C152" s="66">
        <f>'data in order'!L132</f>
        <v>-2.9499999999999992E-2</v>
      </c>
      <c r="D152" s="9">
        <v>10</v>
      </c>
      <c r="E152" s="9">
        <f t="shared" si="3"/>
        <v>100</v>
      </c>
      <c r="H152" t="s">
        <v>148</v>
      </c>
      <c r="I152"/>
      <c r="J152"/>
      <c r="K152"/>
      <c r="L152"/>
      <c r="M152"/>
      <c r="N152"/>
      <c r="O152"/>
      <c r="P152"/>
      <c r="R152" t="s">
        <v>148</v>
      </c>
      <c r="S152"/>
      <c r="T152"/>
      <c r="U152"/>
      <c r="V152"/>
      <c r="W152"/>
      <c r="X152"/>
      <c r="Y152"/>
      <c r="Z152"/>
    </row>
    <row r="153" spans="1:26" ht="13.8" thickBot="1" x14ac:dyDescent="0.3">
      <c r="A153" s="9">
        <v>8</v>
      </c>
      <c r="B153" s="9">
        <f>'data in order'!Q132</f>
        <v>-0.31600000000000072</v>
      </c>
      <c r="C153" s="66">
        <f>'data in order'!R132</f>
        <v>-3.1600000000000072E-2</v>
      </c>
      <c r="D153" s="9">
        <v>10</v>
      </c>
      <c r="E153" s="9">
        <f t="shared" si="3"/>
        <v>100</v>
      </c>
      <c r="H153"/>
      <c r="I153"/>
      <c r="J153"/>
      <c r="K153"/>
      <c r="L153"/>
      <c r="M153"/>
      <c r="N153"/>
      <c r="O153"/>
      <c r="P153"/>
      <c r="R153"/>
      <c r="S153"/>
      <c r="T153"/>
      <c r="U153"/>
      <c r="V153"/>
      <c r="W153"/>
      <c r="X153"/>
      <c r="Y153"/>
      <c r="Z153"/>
    </row>
    <row r="154" spans="1:26" x14ac:dyDescent="0.25">
      <c r="A154" s="9">
        <v>8</v>
      </c>
      <c r="B154" s="9">
        <f>'data in order'!W132</f>
        <v>-0.16799999999999926</v>
      </c>
      <c r="C154" s="66">
        <f>'data in order'!X132</f>
        <v>-1.6799999999999926E-2</v>
      </c>
      <c r="D154" s="9">
        <v>10</v>
      </c>
      <c r="E154" s="9">
        <f t="shared" si="3"/>
        <v>100</v>
      </c>
      <c r="H154" s="70" t="s">
        <v>149</v>
      </c>
      <c r="I154" s="70"/>
      <c r="J154"/>
      <c r="K154"/>
      <c r="L154" s="72" t="s">
        <v>166</v>
      </c>
      <c r="M154" s="73"/>
      <c r="N154"/>
      <c r="O154"/>
      <c r="P154"/>
      <c r="R154" s="70" t="s">
        <v>149</v>
      </c>
      <c r="S154" s="70"/>
      <c r="T154"/>
      <c r="U154"/>
      <c r="V154" s="72" t="s">
        <v>166</v>
      </c>
      <c r="W154" s="73"/>
      <c r="X154"/>
      <c r="Y154"/>
      <c r="Z154"/>
    </row>
    <row r="155" spans="1:26" x14ac:dyDescent="0.25">
      <c r="A155" s="9">
        <v>8</v>
      </c>
      <c r="B155" s="9">
        <f>'data in order'!AC132</f>
        <v>-0.23300000000000054</v>
      </c>
      <c r="C155" s="66">
        <f>'data in order'!AD132</f>
        <v>-2.3300000000000053E-2</v>
      </c>
      <c r="D155" s="9">
        <v>10</v>
      </c>
      <c r="E155" s="9">
        <f t="shared" si="3"/>
        <v>100</v>
      </c>
      <c r="H155" s="67" t="s">
        <v>150</v>
      </c>
      <c r="I155" s="67">
        <v>0.8280575904190034</v>
      </c>
      <c r="J155"/>
      <c r="K155"/>
      <c r="L155" s="74"/>
      <c r="M155" s="75"/>
      <c r="N155"/>
      <c r="O155"/>
      <c r="P155"/>
      <c r="R155" s="67" t="s">
        <v>150</v>
      </c>
      <c r="S155" s="67">
        <v>0.70040317594590062</v>
      </c>
      <c r="T155"/>
      <c r="U155"/>
      <c r="V155" s="74"/>
      <c r="W155" s="75"/>
      <c r="X155"/>
      <c r="Y155"/>
      <c r="Z155"/>
    </row>
    <row r="156" spans="1:26" x14ac:dyDescent="0.25">
      <c r="A156" s="9">
        <v>8</v>
      </c>
      <c r="B156" s="9">
        <f>'data in order'!AI132</f>
        <v>-0.25099999999999945</v>
      </c>
      <c r="C156" s="66">
        <f>'data in order'!AJ132</f>
        <v>-2.5099999999999945E-2</v>
      </c>
      <c r="D156" s="9">
        <v>10</v>
      </c>
      <c r="E156" s="9">
        <f t="shared" si="3"/>
        <v>100</v>
      </c>
      <c r="H156" s="67" t="s">
        <v>151</v>
      </c>
      <c r="I156" s="67">
        <v>0.68567937305052595</v>
      </c>
      <c r="J156"/>
      <c r="K156"/>
      <c r="L156" s="74" t="s">
        <v>167</v>
      </c>
      <c r="M156" s="75">
        <f>_xlfn.T.INV(0.995,I159-2)</f>
        <v>2.6045462035220193</v>
      </c>
      <c r="N156"/>
      <c r="O156"/>
      <c r="P156"/>
      <c r="R156" s="67" t="s">
        <v>151</v>
      </c>
      <c r="S156" s="67">
        <v>0.49056460887510428</v>
      </c>
      <c r="T156"/>
      <c r="U156"/>
      <c r="V156" s="74" t="s">
        <v>167</v>
      </c>
      <c r="W156" s="75">
        <f>_xlfn.T.INV(0.995,S159-2)</f>
        <v>2.6045462035220193</v>
      </c>
      <c r="X156"/>
      <c r="Y156"/>
      <c r="Z156"/>
    </row>
    <row r="157" spans="1:26" ht="13.8" thickBot="1" x14ac:dyDescent="0.3">
      <c r="A157" s="9">
        <v>8</v>
      </c>
      <c r="B157" s="9">
        <f>'data in order'!K133</f>
        <v>-0.28600000000000136</v>
      </c>
      <c r="C157" s="66">
        <f>'data in order'!L133</f>
        <v>-7.1500000000000339E-3</v>
      </c>
      <c r="D157" s="9">
        <v>40</v>
      </c>
      <c r="E157" s="9">
        <f t="shared" si="3"/>
        <v>1600</v>
      </c>
      <c r="H157" s="67" t="s">
        <v>152</v>
      </c>
      <c r="I157" s="67">
        <v>0.68386249081382378</v>
      </c>
      <c r="J157"/>
      <c r="K157"/>
      <c r="L157" s="76" t="s">
        <v>168</v>
      </c>
      <c r="M157" s="77">
        <f>M156*I158</f>
        <v>0.40907493799026368</v>
      </c>
      <c r="N157"/>
      <c r="O157"/>
      <c r="P157"/>
      <c r="R157" s="67" t="s">
        <v>152</v>
      </c>
      <c r="S157" s="67">
        <v>0.48761989563160779</v>
      </c>
      <c r="T157"/>
      <c r="U157"/>
      <c r="V157" s="76" t="s">
        <v>168</v>
      </c>
      <c r="W157" s="78">
        <f>W156*S158</f>
        <v>1.2003938593298463E-2</v>
      </c>
      <c r="X157"/>
      <c r="Y157"/>
      <c r="Z157"/>
    </row>
    <row r="158" spans="1:26" x14ac:dyDescent="0.25">
      <c r="A158" s="9">
        <v>8</v>
      </c>
      <c r="B158" s="9">
        <f>'data in order'!Q133</f>
        <v>-0.22399999999999665</v>
      </c>
      <c r="C158" s="66">
        <f>'data in order'!R133</f>
        <v>-5.5999999999999158E-3</v>
      </c>
      <c r="D158" s="9">
        <v>40</v>
      </c>
      <c r="E158" s="9">
        <f t="shared" si="3"/>
        <v>1600</v>
      </c>
      <c r="H158" s="67" t="s">
        <v>153</v>
      </c>
      <c r="I158" s="67">
        <v>0.15706188565097778</v>
      </c>
      <c r="J158"/>
      <c r="K158"/>
      <c r="L158"/>
      <c r="M158"/>
      <c r="N158"/>
      <c r="O158"/>
      <c r="P158"/>
      <c r="R158" s="67" t="s">
        <v>153</v>
      </c>
      <c r="S158" s="67">
        <v>4.6088407174601229E-3</v>
      </c>
      <c r="T158"/>
      <c r="U158"/>
      <c r="V158"/>
      <c r="W158"/>
      <c r="X158"/>
      <c r="Y158"/>
      <c r="Z158"/>
    </row>
    <row r="159" spans="1:26" ht="13.8" thickBot="1" x14ac:dyDescent="0.3">
      <c r="A159" s="9">
        <v>8</v>
      </c>
      <c r="B159" s="9">
        <f>'data in order'!W133</f>
        <v>-0.23899999999999721</v>
      </c>
      <c r="C159" s="66">
        <f>'data in order'!X133</f>
        <v>-5.97499999999993E-3</v>
      </c>
      <c r="D159" s="9">
        <v>40</v>
      </c>
      <c r="E159" s="9">
        <f t="shared" si="3"/>
        <v>1600</v>
      </c>
      <c r="H159" s="68" t="s">
        <v>154</v>
      </c>
      <c r="I159" s="68">
        <v>175</v>
      </c>
      <c r="J159"/>
      <c r="K159"/>
      <c r="L159"/>
      <c r="M159"/>
      <c r="N159"/>
      <c r="O159"/>
      <c r="P159"/>
      <c r="R159" s="68" t="s">
        <v>154</v>
      </c>
      <c r="S159" s="68">
        <v>175</v>
      </c>
      <c r="T159"/>
      <c r="U159"/>
      <c r="V159"/>
      <c r="W159"/>
      <c r="X159"/>
      <c r="Y159"/>
      <c r="Z159"/>
    </row>
    <row r="160" spans="1:26" x14ac:dyDescent="0.25">
      <c r="A160" s="9">
        <v>8</v>
      </c>
      <c r="B160" s="9">
        <f>'data in order'!AC133</f>
        <v>-0.21399999999999864</v>
      </c>
      <c r="C160" s="66">
        <f>'data in order'!AD133</f>
        <v>-5.3499999999999659E-3</v>
      </c>
      <c r="D160" s="9">
        <v>40</v>
      </c>
      <c r="E160" s="9">
        <f t="shared" si="3"/>
        <v>1600</v>
      </c>
      <c r="H160"/>
      <c r="I160"/>
      <c r="J160"/>
      <c r="K160"/>
      <c r="L160"/>
      <c r="M160"/>
      <c r="N160"/>
      <c r="O160"/>
      <c r="P160"/>
      <c r="R160"/>
      <c r="S160"/>
      <c r="T160"/>
      <c r="U160"/>
      <c r="V160"/>
      <c r="W160"/>
      <c r="X160"/>
      <c r="Y160"/>
      <c r="Z160"/>
    </row>
    <row r="161" spans="1:26" ht="13.8" thickBot="1" x14ac:dyDescent="0.3">
      <c r="A161" s="9">
        <v>8</v>
      </c>
      <c r="B161" s="9">
        <f>'data in order'!AI133</f>
        <v>-0.25200000000000244</v>
      </c>
      <c r="C161" s="66">
        <f>'data in order'!AJ133</f>
        <v>-6.3000000000000608E-3</v>
      </c>
      <c r="D161" s="9">
        <v>40</v>
      </c>
      <c r="E161" s="9">
        <f t="shared" si="3"/>
        <v>1600</v>
      </c>
      <c r="H161" t="s">
        <v>114</v>
      </c>
      <c r="I161"/>
      <c r="J161"/>
      <c r="K161"/>
      <c r="L161"/>
      <c r="M161"/>
      <c r="N161"/>
      <c r="O161"/>
      <c r="P161"/>
      <c r="R161" t="s">
        <v>114</v>
      </c>
      <c r="S161"/>
      <c r="T161"/>
      <c r="U161"/>
      <c r="V161"/>
      <c r="W161"/>
      <c r="X161"/>
      <c r="Y161"/>
      <c r="Z161"/>
    </row>
    <row r="162" spans="1:26" x14ac:dyDescent="0.25">
      <c r="A162" s="9">
        <v>8</v>
      </c>
      <c r="B162" s="9">
        <f>'data in order'!K134</f>
        <v>-0.38100000000000023</v>
      </c>
      <c r="C162" s="66">
        <f>'data in order'!L134</f>
        <v>-4.7625000000000028E-3</v>
      </c>
      <c r="D162" s="9">
        <v>80</v>
      </c>
      <c r="E162" s="9">
        <f t="shared" si="3"/>
        <v>6400</v>
      </c>
      <c r="H162" s="69"/>
      <c r="I162" s="69" t="s">
        <v>146</v>
      </c>
      <c r="J162" s="69" t="s">
        <v>118</v>
      </c>
      <c r="K162" s="69" t="s">
        <v>119</v>
      </c>
      <c r="L162" s="69" t="s">
        <v>120</v>
      </c>
      <c r="M162" s="69" t="s">
        <v>158</v>
      </c>
      <c r="N162"/>
      <c r="O162"/>
      <c r="P162"/>
      <c r="R162" s="69"/>
      <c r="S162" s="69" t="s">
        <v>146</v>
      </c>
      <c r="T162" s="69" t="s">
        <v>118</v>
      </c>
      <c r="U162" s="69" t="s">
        <v>119</v>
      </c>
      <c r="V162" s="69" t="s">
        <v>120</v>
      </c>
      <c r="W162" s="69" t="s">
        <v>158</v>
      </c>
      <c r="X162"/>
      <c r="Y162"/>
      <c r="Z162"/>
    </row>
    <row r="163" spans="1:26" x14ac:dyDescent="0.25">
      <c r="A163" s="9">
        <v>8</v>
      </c>
      <c r="B163" s="9">
        <f>'data in order'!Q134</f>
        <v>-0.31799999999999784</v>
      </c>
      <c r="C163" s="66">
        <f>'data in order'!R134</f>
        <v>-3.9749999999999733E-3</v>
      </c>
      <c r="D163" s="9">
        <v>80</v>
      </c>
      <c r="E163" s="9">
        <f t="shared" si="3"/>
        <v>6400</v>
      </c>
      <c r="H163" s="67" t="s">
        <v>155</v>
      </c>
      <c r="I163" s="67">
        <v>1</v>
      </c>
      <c r="J163" s="67">
        <v>9.3097050193921262</v>
      </c>
      <c r="K163" s="67">
        <v>9.3097050193921262</v>
      </c>
      <c r="L163" s="67">
        <v>377.39340459132234</v>
      </c>
      <c r="M163" s="67">
        <v>2.4313798395084318E-45</v>
      </c>
      <c r="N163"/>
      <c r="O163"/>
      <c r="P163"/>
      <c r="R163" s="67" t="s">
        <v>155</v>
      </c>
      <c r="S163" s="67">
        <v>1</v>
      </c>
      <c r="T163" s="67">
        <v>3.5386417896706773E-3</v>
      </c>
      <c r="U163" s="67">
        <v>3.5386417896706773E-3</v>
      </c>
      <c r="V163" s="67">
        <v>166.5916401057155</v>
      </c>
      <c r="W163" s="67">
        <v>3.959215049312815E-27</v>
      </c>
      <c r="X163"/>
      <c r="Y163"/>
      <c r="Z163"/>
    </row>
    <row r="164" spans="1:26" x14ac:dyDescent="0.25">
      <c r="A164" s="9">
        <v>8</v>
      </c>
      <c r="B164" s="9">
        <f>'data in order'!W134</f>
        <v>-0.48099999999999454</v>
      </c>
      <c r="C164" s="66">
        <f>'data in order'!X134</f>
        <v>-6.012499999999932E-3</v>
      </c>
      <c r="D164" s="9">
        <v>80</v>
      </c>
      <c r="E164" s="9">
        <f t="shared" si="3"/>
        <v>6400</v>
      </c>
      <c r="H164" s="67" t="s">
        <v>156</v>
      </c>
      <c r="I164" s="67">
        <v>173</v>
      </c>
      <c r="J164" s="67">
        <v>4.2676394148936616</v>
      </c>
      <c r="K164" s="67">
        <v>2.4668435924240818E-2</v>
      </c>
      <c r="L164" s="67"/>
      <c r="M164" s="67"/>
      <c r="N164"/>
      <c r="O164"/>
      <c r="P164"/>
      <c r="R164" s="67" t="s">
        <v>156</v>
      </c>
      <c r="S164" s="67">
        <v>173</v>
      </c>
      <c r="T164" s="67">
        <v>3.6747644072928727E-3</v>
      </c>
      <c r="U164" s="67">
        <v>2.1241412758918338E-5</v>
      </c>
      <c r="V164" s="67"/>
      <c r="W164" s="67"/>
      <c r="X164"/>
      <c r="Y164"/>
      <c r="Z164"/>
    </row>
    <row r="165" spans="1:26" ht="13.8" thickBot="1" x14ac:dyDescent="0.3">
      <c r="A165" s="9">
        <v>8</v>
      </c>
      <c r="B165" s="9">
        <f>'data in order'!AC134</f>
        <v>-0.42900000000000205</v>
      </c>
      <c r="C165" s="66">
        <f>'data in order'!AD134</f>
        <v>-5.3625000000000252E-3</v>
      </c>
      <c r="D165" s="9">
        <v>80</v>
      </c>
      <c r="E165" s="9">
        <f t="shared" si="3"/>
        <v>6400</v>
      </c>
      <c r="H165" s="68" t="s">
        <v>135</v>
      </c>
      <c r="I165" s="68">
        <v>174</v>
      </c>
      <c r="J165" s="68">
        <v>13.577344434285788</v>
      </c>
      <c r="K165" s="68"/>
      <c r="L165" s="68"/>
      <c r="M165" s="68"/>
      <c r="N165"/>
      <c r="O165"/>
      <c r="P165"/>
      <c r="R165" s="68" t="s">
        <v>135</v>
      </c>
      <c r="S165" s="68">
        <v>174</v>
      </c>
      <c r="T165" s="68">
        <v>7.21340619696355E-3</v>
      </c>
      <c r="U165" s="68"/>
      <c r="V165" s="68"/>
      <c r="W165" s="68"/>
      <c r="X165"/>
      <c r="Y165"/>
      <c r="Z165"/>
    </row>
    <row r="166" spans="1:26" ht="13.8" thickBot="1" x14ac:dyDescent="0.3">
      <c r="A166" s="9">
        <v>8</v>
      </c>
      <c r="B166" s="9">
        <f>'data in order'!AI134</f>
        <v>-0.39499999999999602</v>
      </c>
      <c r="C166" s="66">
        <f>'data in order'!AJ134</f>
        <v>-4.9374999999999506E-3</v>
      </c>
      <c r="D166" s="9">
        <v>80</v>
      </c>
      <c r="E166" s="9">
        <f t="shared" si="3"/>
        <v>6400</v>
      </c>
      <c r="H166"/>
      <c r="I166"/>
      <c r="J166"/>
      <c r="K166"/>
      <c r="L166"/>
      <c r="M166"/>
      <c r="N166"/>
      <c r="O166"/>
      <c r="P166"/>
      <c r="R166"/>
      <c r="S166"/>
      <c r="T166"/>
      <c r="U166"/>
      <c r="V166"/>
      <c r="W166"/>
      <c r="X166"/>
      <c r="Y166"/>
      <c r="Z166"/>
    </row>
    <row r="167" spans="1:26" x14ac:dyDescent="0.25">
      <c r="A167" s="9">
        <v>8</v>
      </c>
      <c r="B167" s="9">
        <f>'data in order'!K135</f>
        <v>-0.48599999999999</v>
      </c>
      <c r="C167" s="66">
        <f>'data in order'!L135</f>
        <v>-3.0374999999999374E-3</v>
      </c>
      <c r="D167" s="9">
        <v>160</v>
      </c>
      <c r="E167" s="9">
        <f t="shared" si="3"/>
        <v>25600</v>
      </c>
      <c r="H167" s="69"/>
      <c r="I167" s="69" t="s">
        <v>159</v>
      </c>
      <c r="J167" s="69" t="s">
        <v>153</v>
      </c>
      <c r="K167" s="69" t="s">
        <v>160</v>
      </c>
      <c r="L167" s="69" t="s">
        <v>147</v>
      </c>
      <c r="M167" s="69" t="s">
        <v>161</v>
      </c>
      <c r="N167" s="69" t="s">
        <v>162</v>
      </c>
      <c r="O167" s="69" t="s">
        <v>163</v>
      </c>
      <c r="P167" s="69" t="s">
        <v>164</v>
      </c>
      <c r="R167" s="69"/>
      <c r="S167" s="69" t="s">
        <v>159</v>
      </c>
      <c r="T167" s="69" t="s">
        <v>153</v>
      </c>
      <c r="U167" s="69" t="s">
        <v>160</v>
      </c>
      <c r="V167" s="69" t="s">
        <v>147</v>
      </c>
      <c r="W167" s="69" t="s">
        <v>161</v>
      </c>
      <c r="X167" s="69" t="s">
        <v>162</v>
      </c>
      <c r="Y167" s="69" t="s">
        <v>163</v>
      </c>
      <c r="Z167" s="69" t="s">
        <v>164</v>
      </c>
    </row>
    <row r="168" spans="1:26" x14ac:dyDescent="0.25">
      <c r="A168" s="9">
        <v>8</v>
      </c>
      <c r="B168" s="9">
        <f>'data in order'!Q135</f>
        <v>-0.5</v>
      </c>
      <c r="C168" s="66">
        <f>'data in order'!R135</f>
        <v>-3.1250000000000002E-3</v>
      </c>
      <c r="D168" s="9">
        <v>160</v>
      </c>
      <c r="E168" s="9">
        <f t="shared" si="3"/>
        <v>25600</v>
      </c>
      <c r="H168" s="67" t="s">
        <v>157</v>
      </c>
      <c r="I168" s="67">
        <v>-0.223009802431611</v>
      </c>
      <c r="J168" s="67">
        <v>1.9614825346214379E-2</v>
      </c>
      <c r="K168" s="67">
        <v>-11.369451345874534</v>
      </c>
      <c r="L168" s="67">
        <v>1.0022867501033126E-22</v>
      </c>
      <c r="M168" s="67">
        <v>-0.26172498247802384</v>
      </c>
      <c r="N168" s="67">
        <v>-0.18429462238519817</v>
      </c>
      <c r="O168" s="67">
        <v>-0.26172498247802384</v>
      </c>
      <c r="P168" s="67">
        <v>-0.18429462238519817</v>
      </c>
      <c r="R168" s="67" t="s">
        <v>157</v>
      </c>
      <c r="S168" s="67">
        <v>-1.4492993230174063E-2</v>
      </c>
      <c r="T168" s="67">
        <v>5.7557952616455734E-4</v>
      </c>
      <c r="U168" s="67">
        <v>-25.179827584816728</v>
      </c>
      <c r="V168" s="67">
        <v>9.5351686314614904E-60</v>
      </c>
      <c r="W168" s="67">
        <v>-1.5629055601016968E-2</v>
      </c>
      <c r="X168" s="67">
        <v>-1.3356930859331158E-2</v>
      </c>
      <c r="Y168" s="67">
        <v>-1.5629055601016968E-2</v>
      </c>
      <c r="Z168" s="67">
        <v>-1.3356930859331158E-2</v>
      </c>
    </row>
    <row r="169" spans="1:26" ht="13.8" thickBot="1" x14ac:dyDescent="0.3">
      <c r="A169" s="9">
        <v>8</v>
      </c>
      <c r="B169" s="9">
        <f>'data in order'!W135</f>
        <v>-0.49399999999999977</v>
      </c>
      <c r="C169" s="66">
        <f>'data in order'!X135</f>
        <v>-3.0874999999999987E-3</v>
      </c>
      <c r="D169" s="9">
        <v>160</v>
      </c>
      <c r="E169" s="9">
        <f t="shared" si="3"/>
        <v>25600</v>
      </c>
      <c r="H169" s="68" t="s">
        <v>142</v>
      </c>
      <c r="I169" s="68">
        <v>-2.973685410334347E-3</v>
      </c>
      <c r="J169" s="68">
        <v>1.5307274455502731E-4</v>
      </c>
      <c r="K169" s="68">
        <v>-19.426615881087521</v>
      </c>
      <c r="L169" s="68">
        <v>2.4313798395086048E-45</v>
      </c>
      <c r="M169" s="68">
        <v>-3.2758160059957655E-3</v>
      </c>
      <c r="N169" s="68">
        <v>-2.6715548146729285E-3</v>
      </c>
      <c r="O169" s="68">
        <v>-3.2758160059957655E-3</v>
      </c>
      <c r="P169" s="68">
        <v>-2.6715548146729285E-3</v>
      </c>
      <c r="R169" s="68" t="s">
        <v>142</v>
      </c>
      <c r="S169" s="68">
        <v>5.7975614810721051E-5</v>
      </c>
      <c r="T169" s="68">
        <v>4.4917829358442449E-6</v>
      </c>
      <c r="U169" s="68">
        <v>12.907038394059073</v>
      </c>
      <c r="V169" s="68">
        <v>3.9592150493133538E-27</v>
      </c>
      <c r="W169" s="68">
        <v>4.9109862400431185E-5</v>
      </c>
      <c r="X169" s="68">
        <v>6.6841367221010916E-5</v>
      </c>
      <c r="Y169" s="68">
        <v>4.9109862400431185E-5</v>
      </c>
      <c r="Z169" s="68">
        <v>6.6841367221010916E-5</v>
      </c>
    </row>
    <row r="170" spans="1:26" x14ac:dyDescent="0.25">
      <c r="A170" s="9">
        <v>8</v>
      </c>
      <c r="B170" s="9">
        <f>'data in order'!AC135</f>
        <v>-0.52199999999999136</v>
      </c>
      <c r="C170" s="66">
        <f>'data in order'!AD135</f>
        <v>-3.262499999999946E-3</v>
      </c>
      <c r="D170" s="9">
        <v>160</v>
      </c>
      <c r="E170" s="9">
        <f t="shared" si="3"/>
        <v>25600</v>
      </c>
      <c r="H170"/>
      <c r="I170"/>
      <c r="J170"/>
      <c r="K170"/>
      <c r="L170"/>
      <c r="M170"/>
      <c r="N170"/>
      <c r="O170"/>
      <c r="P170"/>
      <c r="R170"/>
      <c r="S170"/>
      <c r="T170"/>
      <c r="U170"/>
      <c r="V170"/>
      <c r="W170"/>
      <c r="X170"/>
      <c r="Y170"/>
      <c r="Z170"/>
    </row>
    <row r="171" spans="1:26" x14ac:dyDescent="0.25">
      <c r="A171" s="9">
        <v>8</v>
      </c>
      <c r="B171" s="9">
        <f>'data in order'!AI135</f>
        <v>-0.63300000000000978</v>
      </c>
      <c r="C171" s="66">
        <f>'data in order'!AJ135</f>
        <v>-3.9562500000000613E-3</v>
      </c>
      <c r="D171" s="9">
        <v>160</v>
      </c>
      <c r="E171" s="9">
        <f t="shared" si="3"/>
        <v>25600</v>
      </c>
      <c r="H171"/>
      <c r="I171"/>
      <c r="J171"/>
      <c r="K171"/>
      <c r="L171"/>
      <c r="M171"/>
      <c r="N171"/>
      <c r="O171"/>
      <c r="P171"/>
      <c r="R171"/>
      <c r="S171"/>
      <c r="T171"/>
      <c r="U171"/>
      <c r="V171"/>
      <c r="W171"/>
      <c r="X171"/>
      <c r="Y171"/>
      <c r="Z171"/>
    </row>
    <row r="172" spans="1:26" x14ac:dyDescent="0.25">
      <c r="A172" s="9">
        <v>8</v>
      </c>
      <c r="B172" s="9">
        <f>'data in order'!K136</f>
        <v>-0.63999999999998636</v>
      </c>
      <c r="C172" s="66">
        <f>'data in order'!L136</f>
        <v>-2.9090909090908469E-3</v>
      </c>
      <c r="D172" s="9">
        <v>220</v>
      </c>
      <c r="E172" s="9">
        <f t="shared" si="3"/>
        <v>48400</v>
      </c>
      <c r="H172"/>
      <c r="I172"/>
      <c r="J172"/>
      <c r="K172"/>
      <c r="L172"/>
      <c r="M172"/>
      <c r="N172"/>
      <c r="O172"/>
      <c r="P172"/>
      <c r="R172"/>
      <c r="S172"/>
      <c r="T172"/>
      <c r="U172"/>
      <c r="V172"/>
      <c r="W172"/>
      <c r="X172"/>
      <c r="Y172"/>
      <c r="Z172"/>
    </row>
    <row r="173" spans="1:26" x14ac:dyDescent="0.25">
      <c r="A173" s="9">
        <v>8</v>
      </c>
      <c r="B173" s="9">
        <f>'data in order'!Q136</f>
        <v>-0.55799999999999272</v>
      </c>
      <c r="C173" s="66">
        <f>'data in order'!R136</f>
        <v>-2.5363636363636031E-3</v>
      </c>
      <c r="D173" s="9">
        <v>220</v>
      </c>
      <c r="E173" s="9">
        <f t="shared" si="3"/>
        <v>48400</v>
      </c>
    </row>
    <row r="174" spans="1:26" x14ac:dyDescent="0.25">
      <c r="A174" s="9">
        <v>8</v>
      </c>
      <c r="B174" s="9">
        <f>'data in order'!W136</f>
        <v>-0.64699999999999136</v>
      </c>
      <c r="C174" s="66">
        <f>'data in order'!X136</f>
        <v>-2.9409090909090518E-3</v>
      </c>
      <c r="D174" s="9">
        <v>220</v>
      </c>
      <c r="E174" s="9">
        <f t="shared" si="3"/>
        <v>48400</v>
      </c>
    </row>
    <row r="175" spans="1:26" x14ac:dyDescent="0.25">
      <c r="A175" s="9">
        <v>8</v>
      </c>
      <c r="B175" s="9">
        <f>'data in order'!AC136</f>
        <v>-0.69300000000001205</v>
      </c>
      <c r="C175" s="66">
        <f>'data in order'!AD136</f>
        <v>-3.1500000000000547E-3</v>
      </c>
      <c r="D175" s="9">
        <v>220</v>
      </c>
      <c r="E175" s="9">
        <f t="shared" si="3"/>
        <v>48400</v>
      </c>
    </row>
    <row r="176" spans="1:26" x14ac:dyDescent="0.25">
      <c r="A176" s="9">
        <v>8</v>
      </c>
      <c r="B176" s="9">
        <f>'data in order'!AI136</f>
        <v>-0.82200000000000273</v>
      </c>
      <c r="C176" s="66">
        <f>'data in order'!AJ136</f>
        <v>-3.7363636363636488E-3</v>
      </c>
      <c r="D176" s="9">
        <v>220</v>
      </c>
      <c r="E176" s="9">
        <f t="shared" si="3"/>
        <v>48400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6"/>
  <sheetViews>
    <sheetView topLeftCell="E70" workbookViewId="0">
      <selection activeCell="R13" sqref="R13"/>
    </sheetView>
  </sheetViews>
  <sheetFormatPr defaultRowHeight="13.2" x14ac:dyDescent="0.25"/>
  <cols>
    <col min="1" max="7" width="8.88671875" style="79"/>
    <col min="8" max="8" width="10.33203125" style="79" customWidth="1"/>
    <col min="9" max="10" width="9.5546875" style="79" customWidth="1"/>
    <col min="11" max="11" width="14.109375" style="79" customWidth="1"/>
    <col min="12" max="12" width="16.33203125" style="79" customWidth="1"/>
    <col min="13" max="24" width="8.88671875" style="79"/>
    <col min="25" max="25" width="21.109375" style="79" bestFit="1" customWidth="1"/>
    <col min="26" max="26" width="22.21875" style="79" bestFit="1" customWidth="1"/>
    <col min="27" max="30" width="8.88671875" style="79"/>
    <col min="31" max="31" width="21.109375" style="79" bestFit="1" customWidth="1"/>
    <col min="32" max="32" width="22.21875" style="79" bestFit="1" customWidth="1"/>
    <col min="33" max="16384" width="8.88671875" style="79"/>
  </cols>
  <sheetData>
    <row r="1" spans="1:32" x14ac:dyDescent="0.25">
      <c r="A1" s="79" t="s">
        <v>145</v>
      </c>
      <c r="B1" s="79" t="s">
        <v>143</v>
      </c>
      <c r="C1" s="79" t="s">
        <v>144</v>
      </c>
      <c r="D1" s="79" t="s">
        <v>142</v>
      </c>
      <c r="E1" s="71" t="s">
        <v>178</v>
      </c>
      <c r="F1" s="71" t="s">
        <v>179</v>
      </c>
    </row>
    <row r="2" spans="1:32" ht="15.6" x14ac:dyDescent="0.3">
      <c r="A2" s="79">
        <v>1</v>
      </c>
      <c r="B2" s="79">
        <f>'data in order'!K13</f>
        <v>-0.19599999999999973</v>
      </c>
      <c r="C2" s="66">
        <f>'data in order'!L13</f>
        <v>-1.9599999999999972E-2</v>
      </c>
      <c r="D2" s="79">
        <v>10</v>
      </c>
      <c r="E2" s="79">
        <f>B2-('Z ANOVA'!I$18*'Z t tests'!D2+'Z ANOVA'!I$17)</f>
        <v>9.9686702127659843E-2</v>
      </c>
      <c r="F2" s="83">
        <f>C2-('Z ANOVA'!S$18*'Z t tests'!D2+'Z ANOVA'!S$17)</f>
        <v>-3.1934807180850865E-3</v>
      </c>
      <c r="H2" s="91" t="s">
        <v>217</v>
      </c>
      <c r="I2" s="91"/>
      <c r="J2" s="91"/>
      <c r="K2" s="91"/>
      <c r="L2" s="91"/>
      <c r="N2" s="91" t="s">
        <v>218</v>
      </c>
      <c r="O2" s="91"/>
      <c r="P2" s="91"/>
      <c r="Q2" s="91"/>
      <c r="R2" s="91"/>
      <c r="V2" s="91" t="s">
        <v>219</v>
      </c>
      <c r="W2" s="91"/>
      <c r="X2" s="91"/>
      <c r="Y2" s="91"/>
      <c r="Z2" s="91"/>
      <c r="AB2" s="91" t="s">
        <v>220</v>
      </c>
      <c r="AC2" s="91"/>
      <c r="AD2" s="91"/>
      <c r="AE2" s="91"/>
      <c r="AF2" s="91"/>
    </row>
    <row r="3" spans="1:32" x14ac:dyDescent="0.25">
      <c r="A3" s="79">
        <v>1</v>
      </c>
      <c r="B3" s="79">
        <f>'data in order'!Q13</f>
        <v>-0.20199999999999996</v>
      </c>
      <c r="C3" s="66">
        <f>'data in order'!R13</f>
        <v>-2.0199999999999996E-2</v>
      </c>
      <c r="D3" s="79">
        <v>10</v>
      </c>
      <c r="E3" s="79">
        <f>B3-('Z ANOVA'!I$18*'Z t tests'!D3+'Z ANOVA'!I$17)</f>
        <v>9.3686702127659616E-2</v>
      </c>
      <c r="F3" s="83">
        <f>C3-('Z ANOVA'!S$18*'Z t tests'!D3+'Z ANOVA'!S$17)</f>
        <v>-3.7934807180851106E-3</v>
      </c>
      <c r="H3" s="80"/>
      <c r="I3" s="80"/>
      <c r="J3" s="80"/>
      <c r="K3" s="90" t="s">
        <v>196</v>
      </c>
      <c r="L3" s="90"/>
      <c r="M3" s="95">
        <f>MAX(MIN(M5:M12),MIN(M45:M52),MIN(M85:M92),MIN(M125:M132),MIN(M165:M172))/2*1000</f>
        <v>108.25382021015432</v>
      </c>
      <c r="N3" s="80"/>
      <c r="O3" s="80"/>
      <c r="P3" s="80"/>
      <c r="Q3" s="90" t="s">
        <v>196</v>
      </c>
      <c r="R3" s="90"/>
      <c r="S3" s="95">
        <f>MAX(MIN(S5:S12),MIN(S45:S52),MIN(S85:S92),MIN(S125:S132),MIN(S165:S172))/2*1000</f>
        <v>108.03568395020721</v>
      </c>
      <c r="V3" s="80"/>
      <c r="W3" s="80"/>
      <c r="X3" s="80"/>
      <c r="Y3" s="90" t="s">
        <v>196</v>
      </c>
      <c r="Z3" s="90"/>
      <c r="AB3" s="80"/>
      <c r="AC3" s="80"/>
      <c r="AD3" s="80"/>
      <c r="AE3" s="90" t="s">
        <v>196</v>
      </c>
      <c r="AF3" s="90"/>
    </row>
    <row r="4" spans="1:32" x14ac:dyDescent="0.25">
      <c r="A4" s="79">
        <v>1</v>
      </c>
      <c r="B4" s="79">
        <f>'data in order'!W13</f>
        <v>-0.14899999999999913</v>
      </c>
      <c r="C4" s="66">
        <f>'data in order'!X13</f>
        <v>-1.4899999999999913E-2</v>
      </c>
      <c r="D4" s="79">
        <v>10</v>
      </c>
      <c r="E4" s="79">
        <f>B4-('Z ANOVA'!I$18*'Z t tests'!D4+'Z ANOVA'!I$17)</f>
        <v>0.14668670212766044</v>
      </c>
      <c r="F4" s="83">
        <f>C4-('Z ANOVA'!S$18*'Z t tests'!D4+'Z ANOVA'!S$17)</f>
        <v>1.5065192819149718E-3</v>
      </c>
      <c r="H4" s="80" t="s">
        <v>173</v>
      </c>
      <c r="I4" s="80" t="s">
        <v>169</v>
      </c>
      <c r="J4" s="80" t="s">
        <v>170</v>
      </c>
      <c r="K4" s="80" t="s">
        <v>171</v>
      </c>
      <c r="L4" s="80" t="s">
        <v>172</v>
      </c>
      <c r="N4" s="80" t="s">
        <v>173</v>
      </c>
      <c r="O4" s="80" t="s">
        <v>169</v>
      </c>
      <c r="P4" s="80" t="s">
        <v>170</v>
      </c>
      <c r="Q4" s="80" t="s">
        <v>171</v>
      </c>
      <c r="R4" s="80" t="s">
        <v>172</v>
      </c>
      <c r="S4" s="87"/>
      <c r="V4" s="80" t="s">
        <v>173</v>
      </c>
      <c r="W4" s="80" t="s">
        <v>169</v>
      </c>
      <c r="X4" s="80" t="s">
        <v>170</v>
      </c>
      <c r="Y4" s="80" t="s">
        <v>171</v>
      </c>
      <c r="Z4" s="80" t="s">
        <v>172</v>
      </c>
      <c r="AB4" s="80" t="s">
        <v>173</v>
      </c>
      <c r="AC4" s="80" t="s">
        <v>169</v>
      </c>
      <c r="AD4" s="80" t="s">
        <v>170</v>
      </c>
      <c r="AE4" s="80" t="s">
        <v>171</v>
      </c>
      <c r="AF4" s="80" t="s">
        <v>172</v>
      </c>
    </row>
    <row r="5" spans="1:32" x14ac:dyDescent="0.25">
      <c r="A5" s="79">
        <v>1</v>
      </c>
      <c r="B5" s="79">
        <f>'data in order'!AC13</f>
        <v>-0.35599999999999987</v>
      </c>
      <c r="C5" s="66">
        <f>'data in order'!AD13</f>
        <v>-3.5599999999999986E-2</v>
      </c>
      <c r="D5" s="79">
        <v>10</v>
      </c>
      <c r="E5" s="79">
        <f>B5-('Z ANOVA'!I$18*'Z t tests'!D5+'Z ANOVA'!I$17)</f>
        <v>-6.0313297872340299E-2</v>
      </c>
      <c r="F5" s="83">
        <f>C5-('Z ANOVA'!S$18*'Z t tests'!D5+'Z ANOVA'!S$17)</f>
        <v>-1.9193480718085101E-2</v>
      </c>
      <c r="H5" s="80">
        <v>1</v>
      </c>
      <c r="I5" s="81">
        <f>AVERAGE($B2:$B6)</f>
        <v>-0.2169999999999998</v>
      </c>
      <c r="J5" s="81">
        <f>STDEV($B2:$B6)</f>
        <v>8.0367904041352314E-2</v>
      </c>
      <c r="K5" s="81">
        <f>I5+_xlfn.T.INV(0.025,4)*J5</f>
        <v>-0.44013707379061839</v>
      </c>
      <c r="L5" s="81">
        <f>I5+_xlfn.T.INV(0.975,4)*J5</f>
        <v>6.1370737906187578E-3</v>
      </c>
      <c r="M5" s="95">
        <f>L5-K5</f>
        <v>0.44627414758123718</v>
      </c>
      <c r="N5" s="80">
        <v>1</v>
      </c>
      <c r="O5" s="81">
        <f>AVERAGE($E2:$E6)</f>
        <v>7.8686702127659755E-2</v>
      </c>
      <c r="P5" s="81">
        <f>STDEV($E2:$E6)</f>
        <v>8.0367904041352328E-2</v>
      </c>
      <c r="Q5" s="81">
        <f>O5+_xlfn.T.INV(0.025,4)*P5</f>
        <v>-0.14445037166295888</v>
      </c>
      <c r="R5" s="81">
        <f>O5+_xlfn.T.INV(0.975,4)*P5</f>
        <v>0.30182377591827836</v>
      </c>
      <c r="S5" s="95">
        <f>R5-Q5</f>
        <v>0.44627414758123723</v>
      </c>
      <c r="V5" s="80">
        <v>1</v>
      </c>
      <c r="W5" s="84">
        <f>AVERAGE($C2:$C6)</f>
        <v>-2.169999999999998E-2</v>
      </c>
      <c r="X5" s="84">
        <f>STDEV($C2:$C6)</f>
        <v>8.0367904041352359E-3</v>
      </c>
      <c r="Y5" s="84">
        <f>W5+_xlfn.T.INV(0.025,4)*X5</f>
        <v>-4.401370737906185E-2</v>
      </c>
      <c r="Z5" s="84">
        <f>W5+_xlfn.T.INV(0.975,4)*X5</f>
        <v>6.1370737906188758E-4</v>
      </c>
      <c r="AB5" s="80">
        <v>1</v>
      </c>
      <c r="AC5" s="84">
        <f>AVERAGE($F2:$F6)</f>
        <v>-5.2934807180850963E-3</v>
      </c>
      <c r="AD5" s="84">
        <f>STDEV($F2:$F6)</f>
        <v>8.0367904041352325E-3</v>
      </c>
      <c r="AE5" s="84">
        <f>AC5+_xlfn.T.INV(0.025,4)*AD5</f>
        <v>-2.7607188097146962E-2</v>
      </c>
      <c r="AF5" s="84">
        <f>AC5+_xlfn.T.INV(0.975,4)*AD5</f>
        <v>1.7020226660976766E-2</v>
      </c>
    </row>
    <row r="6" spans="1:32" x14ac:dyDescent="0.25">
      <c r="A6" s="79">
        <v>1</v>
      </c>
      <c r="B6" s="79">
        <f>'data in order'!AI13</f>
        <v>-0.18200000000000038</v>
      </c>
      <c r="C6" s="66">
        <f>'data in order'!AJ13</f>
        <v>-1.8200000000000039E-2</v>
      </c>
      <c r="D6" s="79">
        <v>10</v>
      </c>
      <c r="E6" s="79">
        <f>B6-('Z ANOVA'!I$18*'Z t tests'!D6+'Z ANOVA'!I$17)</f>
        <v>0.11368670212765919</v>
      </c>
      <c r="F6" s="83">
        <f>C6-('Z ANOVA'!S$18*'Z t tests'!D6+'Z ANOVA'!S$17)</f>
        <v>-1.7934807180851539E-3</v>
      </c>
      <c r="H6" s="80">
        <v>2</v>
      </c>
      <c r="I6" s="81">
        <f>AVERAGE($B2:$B11)</f>
        <v>-0.21169999999999992</v>
      </c>
      <c r="J6" s="81">
        <f>STDEV($B2:$B11)</f>
        <v>5.8423834557862257E-2</v>
      </c>
      <c r="K6" s="81">
        <f>I6+_xlfn.T.INV(0.025,9)*J6</f>
        <v>-0.34386389582320531</v>
      </c>
      <c r="L6" s="81">
        <f>I6+_xlfn.T.INV(0.975,9)*J6</f>
        <v>-7.953610417679452E-2</v>
      </c>
      <c r="M6" s="95">
        <f t="shared" ref="M6:M69" si="0">L6-K6</f>
        <v>0.26432779164641079</v>
      </c>
      <c r="N6" s="80">
        <v>2</v>
      </c>
      <c r="O6" s="81">
        <f>AVERAGE($E2:$E11)</f>
        <v>7.8555053191489449E-2</v>
      </c>
      <c r="P6" s="81">
        <f>STDEV($E2:$E11)</f>
        <v>5.8156277309432097E-2</v>
      </c>
      <c r="Q6" s="81">
        <f>O6+_xlfn.T.INV(0.025,9)*P6</f>
        <v>-5.3003586085721116E-2</v>
      </c>
      <c r="R6" s="81">
        <f>O6+_xlfn.T.INV(0.975,9)*P6</f>
        <v>0.21011369246869999</v>
      </c>
      <c r="S6" s="95">
        <f t="shared" ref="S6:S69" si="1">R6-Q6</f>
        <v>0.26311727855442113</v>
      </c>
      <c r="V6" s="80">
        <v>2</v>
      </c>
      <c r="W6" s="84">
        <f>AVERAGE($C2:$C11)</f>
        <v>-2.1169999999999991E-2</v>
      </c>
      <c r="X6" s="84">
        <f>STDEV($C2:$C11)</f>
        <v>5.8423834557862287E-3</v>
      </c>
      <c r="Y6" s="84">
        <f>W6+_xlfn.T.INV(0.025,9)*X6</f>
        <v>-3.4386389582320542E-2</v>
      </c>
      <c r="Z6" s="84">
        <f>W6+_xlfn.T.INV(0.975,9)*X6</f>
        <v>-7.9536104176794447E-3</v>
      </c>
      <c r="AB6" s="80">
        <v>2</v>
      </c>
      <c r="AC6" s="84">
        <f>AVERAGE($F2:$F11)</f>
        <v>-5.0658876329787179E-3</v>
      </c>
      <c r="AD6" s="84">
        <f>STDEV($F2:$F11)</f>
        <v>5.8205573055419889E-3</v>
      </c>
      <c r="AE6" s="84">
        <f>AC6+_xlfn.T.INV(0.025,9)*AD6</f>
        <v>-1.8232903033187951E-2</v>
      </c>
      <c r="AF6" s="84">
        <f>AC6+_xlfn.T.INV(0.975,9)*AD6</f>
        <v>8.1011277672305114E-3</v>
      </c>
    </row>
    <row r="7" spans="1:32" x14ac:dyDescent="0.25">
      <c r="A7" s="79">
        <v>2</v>
      </c>
      <c r="B7" s="79">
        <f>'data in order'!K30</f>
        <v>-0.16099999999999959</v>
      </c>
      <c r="C7" s="66">
        <f>'data in order'!L30</f>
        <v>-1.6099999999999958E-2</v>
      </c>
      <c r="D7" s="79">
        <v>10</v>
      </c>
      <c r="E7" s="79">
        <f>B7-('Z ANOVA'!I$44*'Z t tests'!D7+'Z ANOVA'!I$43)</f>
        <v>0.12382340425531957</v>
      </c>
      <c r="F7" s="83">
        <f>C7-('Z ANOVA'!S$44*'Z t tests'!D7+'Z ANOVA'!S$43)</f>
        <v>-2.9829454787229717E-4</v>
      </c>
      <c r="H7" s="80">
        <v>3</v>
      </c>
      <c r="I7" s="81">
        <f>AVERAGE($B2:$B16)</f>
        <v>-0.20866666666666661</v>
      </c>
      <c r="J7" s="81">
        <f>STDEV($B2:$B16)</f>
        <v>5.0473000797691916E-2</v>
      </c>
      <c r="K7" s="81">
        <f>I7+_xlfn.T.INV(0.025,14)*J7</f>
        <v>-0.31692048687682095</v>
      </c>
      <c r="L7" s="81">
        <f>I7+_xlfn.T.INV(0.975,14)*J7</f>
        <v>-0.10041284645651231</v>
      </c>
      <c r="M7" s="95">
        <f t="shared" si="0"/>
        <v>0.21650764042030862</v>
      </c>
      <c r="N7" s="80">
        <v>3</v>
      </c>
      <c r="O7" s="81">
        <f>AVERAGE($E2:$E16)</f>
        <v>8.2266164302600503E-2</v>
      </c>
      <c r="P7" s="81">
        <f>STDEV($E2:$E16)</f>
        <v>5.0371295457400531E-2</v>
      </c>
      <c r="Q7" s="81">
        <f>O7+_xlfn.T.INV(0.025,14)*P7</f>
        <v>-2.5769519647606723E-2</v>
      </c>
      <c r="R7" s="81">
        <f>O7+_xlfn.T.INV(0.975,14)*P7</f>
        <v>0.19030184825280769</v>
      </c>
      <c r="S7" s="95">
        <f t="shared" si="1"/>
        <v>0.21607136790041442</v>
      </c>
      <c r="V7" s="80">
        <v>3</v>
      </c>
      <c r="W7" s="84">
        <f>AVERAGE($C2:$C16)</f>
        <v>-2.0866666666666658E-2</v>
      </c>
      <c r="X7" s="84">
        <f>STDEV($C2:$C16)</f>
        <v>5.0473000797692045E-3</v>
      </c>
      <c r="Y7" s="84">
        <f>W7+_xlfn.T.INV(0.025,14)*X7</f>
        <v>-3.169204868768212E-2</v>
      </c>
      <c r="Z7" s="84">
        <f>W7+_xlfn.T.INV(0.975,14)*X7</f>
        <v>-1.00412846456512E-2</v>
      </c>
      <c r="AB7" s="80">
        <v>3</v>
      </c>
      <c r="AC7" s="84">
        <f>AVERAGE($F2:$F16)</f>
        <v>-4.8728023419030726E-3</v>
      </c>
      <c r="AD7" s="84">
        <f>STDEV($F2:$F16)</f>
        <v>5.0193941297216335E-3</v>
      </c>
      <c r="AE7" s="84">
        <f>AC7+_xlfn.T.INV(0.025,14)*AD7</f>
        <v>-1.5638332052742804E-2</v>
      </c>
      <c r="AF7" s="84">
        <f>AC7+_xlfn.T.INV(0.975,14)*AD7</f>
        <v>5.8927273689366559E-3</v>
      </c>
    </row>
    <row r="8" spans="1:32" x14ac:dyDescent="0.25">
      <c r="A8" s="79">
        <v>2</v>
      </c>
      <c r="B8" s="79">
        <f>'data in order'!Q30</f>
        <v>-0.22100000000000009</v>
      </c>
      <c r="C8" s="66">
        <f>'data in order'!R30</f>
        <v>-2.2100000000000009E-2</v>
      </c>
      <c r="D8" s="79">
        <v>10</v>
      </c>
      <c r="E8" s="79">
        <f>B8-('Z ANOVA'!I$44*'Z t tests'!D8+'Z ANOVA'!I$43)</f>
        <v>6.3823404255319072E-2</v>
      </c>
      <c r="F8" s="83">
        <f>C8-('Z ANOVA'!S$44*'Z t tests'!D8+'Z ANOVA'!S$43)</f>
        <v>-6.2982945478723476E-3</v>
      </c>
      <c r="H8" s="80">
        <v>4</v>
      </c>
      <c r="I8" s="81">
        <f>AVERAGE($B2:$B21)</f>
        <v>-0.19075000000000006</v>
      </c>
      <c r="J8" s="81">
        <f>STDEV($B2:$B21)</f>
        <v>6.1808596744942566E-2</v>
      </c>
      <c r="K8" s="81">
        <f>I8+_xlfn.T.INV(0.025,19)*J8</f>
        <v>-0.32011687975638803</v>
      </c>
      <c r="L8" s="81">
        <f>I8+_xlfn.T.INV(0.975,19)*J8</f>
        <v>-6.1383120243612171E-2</v>
      </c>
      <c r="M8" s="95">
        <f t="shared" si="0"/>
        <v>0.25873375951277588</v>
      </c>
      <c r="N8" s="80">
        <v>4</v>
      </c>
      <c r="O8" s="81">
        <f>AVERAGE($E2:$E21)</f>
        <v>9.5484580008865103E-2</v>
      </c>
      <c r="P8" s="81">
        <f>STDEV($E2:$E21)</f>
        <v>5.7886156199639237E-2</v>
      </c>
      <c r="Q8" s="81">
        <f>O8+_xlfn.T.INV(0.025,19)*P8</f>
        <v>-2.5672537334216525E-2</v>
      </c>
      <c r="R8" s="81">
        <f>O8+_xlfn.T.INV(0.975,19)*P8</f>
        <v>0.21664169735194666</v>
      </c>
      <c r="S8" s="95">
        <f t="shared" si="1"/>
        <v>0.2423142346861632</v>
      </c>
      <c r="V8" s="80">
        <v>4</v>
      </c>
      <c r="W8" s="84">
        <f>AVERAGE($C2:$C21)</f>
        <v>-1.9075000000000005E-2</v>
      </c>
      <c r="X8" s="84">
        <f>STDEV($C2:$C21)</f>
        <v>6.180859674494262E-3</v>
      </c>
      <c r="Y8" s="84">
        <f>W8+_xlfn.T.INV(0.025,19)*X8</f>
        <v>-3.201168797563881E-2</v>
      </c>
      <c r="Z8" s="84">
        <f>W8+_xlfn.T.INV(0.975,19)*X8</f>
        <v>-6.1383120243612057E-3</v>
      </c>
      <c r="AB8" s="80">
        <v>4</v>
      </c>
      <c r="AC8" s="84">
        <f>AVERAGE($F2:$F21)</f>
        <v>-3.4262067472850292E-3</v>
      </c>
      <c r="AD8" s="84">
        <f>STDEV($F2:$F21)</f>
        <v>5.8708861201286905E-3</v>
      </c>
      <c r="AE8" s="84">
        <f>AC8+_xlfn.T.INV(0.025,19)*AD8</f>
        <v>-1.571411261740625E-2</v>
      </c>
      <c r="AF8" s="84">
        <f>AC8+_xlfn.T.INV(0.975,19)*AD8</f>
        <v>8.8616991228361863E-3</v>
      </c>
    </row>
    <row r="9" spans="1:32" x14ac:dyDescent="0.25">
      <c r="A9" s="79">
        <v>2</v>
      </c>
      <c r="B9" s="79">
        <f>'data in order'!W30</f>
        <v>-0.18299999999999983</v>
      </c>
      <c r="C9" s="66">
        <f>'data in order'!X30</f>
        <v>-1.8299999999999983E-2</v>
      </c>
      <c r="D9" s="79">
        <v>10</v>
      </c>
      <c r="E9" s="79">
        <f>B9-('Z ANOVA'!I$44*'Z t tests'!D9+'Z ANOVA'!I$43)</f>
        <v>0.10182340425531933</v>
      </c>
      <c r="F9" s="83">
        <f>C9-('Z ANOVA'!S$44*'Z t tests'!D9+'Z ANOVA'!S$43)</f>
        <v>-2.498294547872322E-3</v>
      </c>
      <c r="H9" s="80">
        <v>5</v>
      </c>
      <c r="I9" s="81">
        <f>AVERAGE($B2:$B26)</f>
        <v>-0.18236000000000005</v>
      </c>
      <c r="J9" s="81">
        <f>STDEV($B2:$B26)</f>
        <v>6.0477185781085879E-2</v>
      </c>
      <c r="K9" s="81">
        <f>I9+_xlfn.T.INV(0.025,24)*J9</f>
        <v>-0.30717877674489408</v>
      </c>
      <c r="L9" s="81">
        <f>I9+_xlfn.T.INV(0.975,24)*J9</f>
        <v>-5.7541223255106036E-2</v>
      </c>
      <c r="M9" s="95">
        <f t="shared" si="0"/>
        <v>0.24963755348978806</v>
      </c>
      <c r="N9" s="80">
        <v>5</v>
      </c>
      <c r="O9" s="81">
        <f>AVERAGE($E2:$E26)</f>
        <v>0.10039389804964523</v>
      </c>
      <c r="P9" s="81">
        <f>STDEV($E2:$E26)</f>
        <v>5.5614100008587561E-2</v>
      </c>
      <c r="Q9" s="81">
        <f>O9+_xlfn.T.INV(0.025,24)*P9</f>
        <v>-1.4387962964315798E-2</v>
      </c>
      <c r="R9" s="81">
        <f>O9+_xlfn.T.INV(0.975,24)*P9</f>
        <v>0.21517575906360625</v>
      </c>
      <c r="S9" s="95">
        <f t="shared" si="1"/>
        <v>0.22956372202792205</v>
      </c>
      <c r="V9" s="80">
        <v>5</v>
      </c>
      <c r="W9" s="84">
        <f>AVERAGE($C2:$C26)</f>
        <v>-1.8236000000000002E-2</v>
      </c>
      <c r="X9" s="84">
        <f>STDEV($C2:$C26)</f>
        <v>6.0477185781086041E-3</v>
      </c>
      <c r="Y9" s="84">
        <f>W9+_xlfn.T.INV(0.025,24)*X9</f>
        <v>-3.0717877674489438E-2</v>
      </c>
      <c r="Z9" s="84">
        <f>W9+_xlfn.T.INV(0.975,24)*X9</f>
        <v>-5.7541223255105668E-3</v>
      </c>
      <c r="AB9" s="80">
        <v>5</v>
      </c>
      <c r="AC9" s="84">
        <f>AVERAGE($F2:$F26)</f>
        <v>-2.8867673260195128E-3</v>
      </c>
      <c r="AD9" s="84">
        <f>STDEV($F2:$F26)</f>
        <v>5.6477365001255169E-3</v>
      </c>
      <c r="AE9" s="84">
        <f>AC9+_xlfn.T.INV(0.025,24)*AD9</f>
        <v>-1.4543122565082667E-2</v>
      </c>
      <c r="AF9" s="84">
        <f>AC9+_xlfn.T.INV(0.975,24)*AD9</f>
        <v>8.7695879130436395E-3</v>
      </c>
    </row>
    <row r="10" spans="1:32" x14ac:dyDescent="0.25">
      <c r="A10" s="79">
        <v>2</v>
      </c>
      <c r="B10" s="79">
        <f>'data in order'!AC30</f>
        <v>-0.22100000000000009</v>
      </c>
      <c r="C10" s="66">
        <f>'data in order'!AD30</f>
        <v>-2.2100000000000009E-2</v>
      </c>
      <c r="D10" s="79">
        <v>10</v>
      </c>
      <c r="E10" s="79">
        <f>B10-('Z ANOVA'!I$44*'Z t tests'!D10+'Z ANOVA'!I$43)</f>
        <v>6.3823404255319072E-2</v>
      </c>
      <c r="F10" s="83">
        <f>C10-('Z ANOVA'!S$44*'Z t tests'!D10+'Z ANOVA'!S$43)</f>
        <v>-6.2982945478723476E-3</v>
      </c>
      <c r="H10" s="80"/>
      <c r="I10" s="81"/>
      <c r="J10" s="81"/>
      <c r="K10" s="81"/>
      <c r="L10" s="81"/>
      <c r="M10" s="95"/>
      <c r="N10" s="80"/>
      <c r="O10" s="81"/>
      <c r="P10" s="81"/>
      <c r="Q10" s="81"/>
      <c r="R10" s="81"/>
      <c r="S10" s="95"/>
      <c r="V10" s="80"/>
      <c r="W10" s="84"/>
      <c r="X10" s="84"/>
      <c r="Y10" s="84"/>
      <c r="Z10" s="84"/>
      <c r="AB10" s="80"/>
      <c r="AC10" s="84"/>
      <c r="AD10" s="84"/>
      <c r="AE10" s="84"/>
      <c r="AF10" s="84"/>
    </row>
    <row r="11" spans="1:32" x14ac:dyDescent="0.25">
      <c r="A11" s="79">
        <v>2</v>
      </c>
      <c r="B11" s="79">
        <f>'data in order'!AI30</f>
        <v>-0.24600000000000044</v>
      </c>
      <c r="C11" s="66">
        <f>'data in order'!AJ30</f>
        <v>-2.4600000000000045E-2</v>
      </c>
      <c r="D11" s="79">
        <v>10</v>
      </c>
      <c r="E11" s="79">
        <f>B11-('Z ANOVA'!I$44*'Z t tests'!D11+'Z ANOVA'!I$43)</f>
        <v>3.8823404255318716E-2</v>
      </c>
      <c r="F11" s="83">
        <f>C11-('Z ANOVA'!S$44*'Z t tests'!D11+'Z ANOVA'!S$43)</f>
        <v>-8.7982945478723845E-3</v>
      </c>
      <c r="H11" s="80">
        <v>7</v>
      </c>
      <c r="I11" s="81">
        <f>AVERAGE($B2:$B31)</f>
        <v>-0.17766666666666672</v>
      </c>
      <c r="J11" s="81">
        <f>STDEV($B2:$B31)</f>
        <v>5.9421541045565816E-2</v>
      </c>
      <c r="K11" s="81">
        <f>I11+_xlfn.T.INV(0.025,29)*J11</f>
        <v>-0.29919736379426309</v>
      </c>
      <c r="L11" s="81">
        <f>I11+_xlfn.T.INV(0.975,29)*J11</f>
        <v>-5.6135969539070407E-2</v>
      </c>
      <c r="M11" s="95">
        <f t="shared" si="0"/>
        <v>0.24306139425519269</v>
      </c>
      <c r="N11" s="80">
        <v>7</v>
      </c>
      <c r="O11" s="81">
        <f>AVERAGE($E2:$E31)</f>
        <v>0.10079589021867585</v>
      </c>
      <c r="P11" s="81">
        <f>STDEV($E2:$E31)</f>
        <v>5.4319398494066418E-2</v>
      </c>
      <c r="Q11" s="81">
        <f>O11+_xlfn.T.INV(0.025,29)*P11</f>
        <v>-1.0299753724207383E-2</v>
      </c>
      <c r="R11" s="81">
        <f>O11+_xlfn.T.INV(0.975,29)*P11</f>
        <v>0.21189153416155904</v>
      </c>
      <c r="S11" s="95">
        <f t="shared" si="1"/>
        <v>0.22219128788576642</v>
      </c>
      <c r="V11" s="80">
        <v>7</v>
      </c>
      <c r="W11" s="84">
        <f>AVERAGE($C2:$C31)</f>
        <v>-1.7766666666666667E-2</v>
      </c>
      <c r="X11" s="84">
        <f>STDEV($C2:$C31)</f>
        <v>5.9421541045566028E-3</v>
      </c>
      <c r="Y11" s="84">
        <f>W11+_xlfn.T.INV(0.025,29)*X11</f>
        <v>-2.991973637942635E-2</v>
      </c>
      <c r="Z11" s="84">
        <f>W11+_xlfn.T.INV(0.975,29)*X11</f>
        <v>-5.6135969539069918E-3</v>
      </c>
      <c r="AB11" s="80">
        <v>7</v>
      </c>
      <c r="AC11" s="84">
        <f>AVERAGE($F2:$F31)</f>
        <v>-2.6994211593159081E-3</v>
      </c>
      <c r="AD11" s="84">
        <f>STDEV($F2:$F31)</f>
        <v>5.5208665290725663E-3</v>
      </c>
      <c r="AE11" s="84">
        <f>AC11+_xlfn.T.INV(0.025,29)*AD11</f>
        <v>-1.3990861034833421E-2</v>
      </c>
      <c r="AF11" s="84">
        <f>AC11+_xlfn.T.INV(0.975,29)*AD11</f>
        <v>8.5920187162015979E-3</v>
      </c>
    </row>
    <row r="12" spans="1:32" x14ac:dyDescent="0.25">
      <c r="A12" s="79">
        <v>3</v>
      </c>
      <c r="B12" s="79">
        <f>'data in order'!K47</f>
        <v>-0.17500000000000071</v>
      </c>
      <c r="C12" s="66">
        <f>'data in order'!L47</f>
        <v>-1.7500000000000071E-2</v>
      </c>
      <c r="D12" s="79">
        <v>10</v>
      </c>
      <c r="E12" s="79">
        <f>B12-('Z ANOVA'!I$69*'Z t tests'!D12+'Z ANOVA'!I$68)</f>
        <v>0.11728838652482187</v>
      </c>
      <c r="F12" s="83">
        <f>C12-('Z ANOVA'!S$69*'Z t tests'!D12+'Z ANOVA'!S$68)</f>
        <v>-1.726631759751858E-3</v>
      </c>
      <c r="H12" s="80">
        <v>8</v>
      </c>
      <c r="I12" s="81">
        <f>AVERAGE($B2:$B36)</f>
        <v>-0.18837142857142863</v>
      </c>
      <c r="J12" s="81">
        <f>STDEV($B2:$B36)</f>
        <v>6.4128128046300165E-2</v>
      </c>
      <c r="K12" s="81">
        <f>I12+_xlfn.T.INV(0.025,34)*J12</f>
        <v>-0.3186954646863458</v>
      </c>
      <c r="L12" s="81">
        <f>I12+_xlfn.T.INV(0.975,34)*J12</f>
        <v>-5.8047392456511498E-2</v>
      </c>
      <c r="M12" s="95">
        <f t="shared" si="0"/>
        <v>0.26064807222983433</v>
      </c>
      <c r="N12" s="80">
        <v>8</v>
      </c>
      <c r="O12" s="81">
        <f>AVERAGE($E2:$E36)</f>
        <v>8.6417428263858523E-2</v>
      </c>
      <c r="P12" s="81">
        <f>STDEV($E2:$E36)</f>
        <v>6.4703838837166766E-2</v>
      </c>
      <c r="Q12" s="81">
        <f>O12+_xlfn.T.INV(0.025,34)*P12</f>
        <v>-4.5076592944752233E-2</v>
      </c>
      <c r="R12" s="81">
        <f>O12+_xlfn.T.INV(0.975,34)*P12</f>
        <v>0.21791144947246927</v>
      </c>
      <c r="S12" s="95">
        <f t="shared" si="1"/>
        <v>0.26298804241722151</v>
      </c>
      <c r="V12" s="80">
        <v>8</v>
      </c>
      <c r="W12" s="84">
        <f>AVERAGE($C2:$C36)</f>
        <v>-1.8837142857142858E-2</v>
      </c>
      <c r="X12" s="84">
        <f>STDEV($C2:$C36)</f>
        <v>6.4128128046300418E-3</v>
      </c>
      <c r="Y12" s="84">
        <f>W12+_xlfn.T.INV(0.025,34)*X12</f>
        <v>-3.1869546468634623E-2</v>
      </c>
      <c r="Z12" s="84">
        <f>W12+_xlfn.T.INV(0.975,34)*X12</f>
        <v>-5.8047392456510929E-3</v>
      </c>
      <c r="AB12" s="80">
        <v>8</v>
      </c>
      <c r="AC12" s="84">
        <f>AVERAGE($F2:$F36)</f>
        <v>-3.9347556962612273E-3</v>
      </c>
      <c r="AD12" s="84">
        <f>STDEV($F2:$F36)</f>
        <v>6.2731965947074282E-3</v>
      </c>
      <c r="AE12" s="84">
        <f>AC12+_xlfn.T.INV(0.025,34)*AD12</f>
        <v>-1.6683425031726012E-2</v>
      </c>
      <c r="AF12" s="84">
        <f>AC12+_xlfn.T.INV(0.975,34)*AD12</f>
        <v>8.813913639203556E-3</v>
      </c>
    </row>
    <row r="13" spans="1:32" x14ac:dyDescent="0.25">
      <c r="A13" s="79">
        <v>3</v>
      </c>
      <c r="B13" s="79">
        <f>'data in order'!Q47</f>
        <v>-0.23799999999999955</v>
      </c>
      <c r="C13" s="66">
        <f>'data in order'!R47</f>
        <v>-2.3799999999999953E-2</v>
      </c>
      <c r="D13" s="79">
        <v>10</v>
      </c>
      <c r="E13" s="79">
        <f>B13-('Z ANOVA'!I$69*'Z t tests'!D13+'Z ANOVA'!I$68)</f>
        <v>5.428838652482304E-2</v>
      </c>
      <c r="F13" s="83">
        <f>C13-('Z ANOVA'!S$69*'Z t tests'!D13+'Z ANOVA'!S$68)</f>
        <v>-8.02663175975174E-3</v>
      </c>
      <c r="M13" s="95">
        <f t="shared" si="0"/>
        <v>0</v>
      </c>
      <c r="S13" s="95">
        <f t="shared" si="1"/>
        <v>0</v>
      </c>
    </row>
    <row r="14" spans="1:32" x14ac:dyDescent="0.25">
      <c r="A14" s="79">
        <v>3</v>
      </c>
      <c r="B14" s="79">
        <f>'data in order'!W47</f>
        <v>-0.24099999999999966</v>
      </c>
      <c r="C14" s="66">
        <f>'data in order'!X47</f>
        <v>-2.4099999999999965E-2</v>
      </c>
      <c r="D14" s="79">
        <v>10</v>
      </c>
      <c r="E14" s="79">
        <f>B14-('Z ANOVA'!I$69*'Z t tests'!D14+'Z ANOVA'!I$68)</f>
        <v>5.1288386524822926E-2</v>
      </c>
      <c r="F14" s="83">
        <f>C14-('Z ANOVA'!S$69*'Z t tests'!D14+'Z ANOVA'!S$68)</f>
        <v>-8.3266317597517521E-3</v>
      </c>
      <c r="M14" s="95">
        <f t="shared" si="0"/>
        <v>0</v>
      </c>
      <c r="S14" s="95">
        <f t="shared" si="1"/>
        <v>0</v>
      </c>
    </row>
    <row r="15" spans="1:32" x14ac:dyDescent="0.25">
      <c r="A15" s="79">
        <v>3</v>
      </c>
      <c r="B15" s="79">
        <f>'data in order'!AC47</f>
        <v>-0.1720000000000006</v>
      </c>
      <c r="C15" s="66">
        <f>'data in order'!AD47</f>
        <v>-1.7200000000000059E-2</v>
      </c>
      <c r="D15" s="79">
        <v>10</v>
      </c>
      <c r="E15" s="79">
        <f>B15-('Z ANOVA'!I$69*'Z t tests'!D15+'Z ANOVA'!I$68)</f>
        <v>0.12028838652482199</v>
      </c>
      <c r="F15" s="83">
        <f>C15-('Z ANOVA'!S$69*'Z t tests'!D15+'Z ANOVA'!S$68)</f>
        <v>-1.4266317597518459E-3</v>
      </c>
      <c r="M15" s="95">
        <f t="shared" si="0"/>
        <v>0</v>
      </c>
      <c r="S15" s="95">
        <f t="shared" si="1"/>
        <v>0</v>
      </c>
    </row>
    <row r="16" spans="1:32" x14ac:dyDescent="0.25">
      <c r="A16" s="79">
        <v>3</v>
      </c>
      <c r="B16" s="79">
        <f>'data in order'!AI47</f>
        <v>-0.18699999999999939</v>
      </c>
      <c r="C16" s="66">
        <f>'data in order'!AJ47</f>
        <v>-1.8699999999999939E-2</v>
      </c>
      <c r="D16" s="79">
        <v>10</v>
      </c>
      <c r="E16" s="79">
        <f>B16-('Z ANOVA'!I$69*'Z t tests'!D16+'Z ANOVA'!I$68)</f>
        <v>0.1052883865248232</v>
      </c>
      <c r="F16" s="83">
        <f>C16-('Z ANOVA'!S$69*'Z t tests'!D16+'Z ANOVA'!S$68)</f>
        <v>-2.9266317597517258E-3</v>
      </c>
      <c r="M16" s="95">
        <f t="shared" si="0"/>
        <v>0</v>
      </c>
      <c r="S16" s="95">
        <f t="shared" si="1"/>
        <v>0</v>
      </c>
    </row>
    <row r="17" spans="1:19" x14ac:dyDescent="0.25">
      <c r="A17" s="79">
        <v>4</v>
      </c>
      <c r="B17" s="79">
        <f>'data in order'!K64</f>
        <v>-0.1720000000000006</v>
      </c>
      <c r="C17" s="66">
        <f>'data in order'!L64</f>
        <v>-1.7200000000000059E-2</v>
      </c>
      <c r="D17" s="79">
        <v>10</v>
      </c>
      <c r="E17" s="79">
        <f>B17-('Z ANOVA'!I$94*'Z t tests'!D17+'Z ANOVA'!I$93)</f>
        <v>0.10013982712765879</v>
      </c>
      <c r="F17" s="83">
        <f>C17-('Z ANOVA'!S$94*'Z t tests'!D17+'Z ANOVA'!S$93)</f>
        <v>-2.5864199634309162E-3</v>
      </c>
      <c r="M17" s="95">
        <f t="shared" si="0"/>
        <v>0</v>
      </c>
      <c r="S17" s="95">
        <f t="shared" si="1"/>
        <v>0</v>
      </c>
    </row>
    <row r="18" spans="1:19" x14ac:dyDescent="0.25">
      <c r="A18" s="79">
        <v>4</v>
      </c>
      <c r="B18" s="79">
        <f>'data in order'!Q64</f>
        <v>-0.2240000000000002</v>
      </c>
      <c r="C18" s="66">
        <f>'data in order'!R64</f>
        <v>-2.2400000000000021E-2</v>
      </c>
      <c r="D18" s="79">
        <v>10</v>
      </c>
      <c r="E18" s="79">
        <f>B18-('Z ANOVA'!I$94*'Z t tests'!D18+'Z ANOVA'!I$93)</f>
        <v>4.8139827127659185E-2</v>
      </c>
      <c r="F18" s="83">
        <f>C18-('Z ANOVA'!S$94*'Z t tests'!D18+'Z ANOVA'!S$93)</f>
        <v>-7.7864199634308778E-3</v>
      </c>
      <c r="M18" s="95">
        <f t="shared" si="0"/>
        <v>0</v>
      </c>
      <c r="S18" s="95">
        <f t="shared" si="1"/>
        <v>0</v>
      </c>
    </row>
    <row r="19" spans="1:19" x14ac:dyDescent="0.25">
      <c r="A19" s="79">
        <v>4</v>
      </c>
      <c r="B19" s="79">
        <f>'data in order'!W64</f>
        <v>-0.10100000000000087</v>
      </c>
      <c r="C19" s="66">
        <f>'data in order'!X64</f>
        <v>-1.0100000000000086E-2</v>
      </c>
      <c r="D19" s="79">
        <v>10</v>
      </c>
      <c r="E19" s="79">
        <f>B19-('Z ANOVA'!I$94*'Z t tests'!D19+'Z ANOVA'!I$93)</f>
        <v>0.17113982712765852</v>
      </c>
      <c r="F19" s="83">
        <f>C19-('Z ANOVA'!S$94*'Z t tests'!D19+'Z ANOVA'!S$93)</f>
        <v>4.5135800365690565E-3</v>
      </c>
      <c r="M19" s="95">
        <f t="shared" si="0"/>
        <v>0</v>
      </c>
      <c r="S19" s="95">
        <f t="shared" si="1"/>
        <v>0</v>
      </c>
    </row>
    <row r="20" spans="1:19" x14ac:dyDescent="0.25">
      <c r="A20" s="79">
        <v>4</v>
      </c>
      <c r="B20" s="79">
        <f>'data in order'!AC64</f>
        <v>-0.1379999999999999</v>
      </c>
      <c r="C20" s="66">
        <f>'data in order'!AD64</f>
        <v>-1.3799999999999989E-2</v>
      </c>
      <c r="D20" s="79">
        <v>10</v>
      </c>
      <c r="E20" s="79">
        <f>B20-('Z ANOVA'!I$94*'Z t tests'!D20+'Z ANOVA'!I$93)</f>
        <v>0.13413982712765948</v>
      </c>
      <c r="F20" s="83">
        <f>C20-('Z ANOVA'!S$94*'Z t tests'!D20+'Z ANOVA'!S$93)</f>
        <v>8.1358003656915347E-4</v>
      </c>
      <c r="M20" s="95">
        <f t="shared" si="0"/>
        <v>0</v>
      </c>
      <c r="S20" s="95">
        <f t="shared" si="1"/>
        <v>0</v>
      </c>
    </row>
    <row r="21" spans="1:19" x14ac:dyDescent="0.25">
      <c r="A21" s="79">
        <v>4</v>
      </c>
      <c r="B21" s="79">
        <f>'data in order'!AI64</f>
        <v>-5.0000000000000711E-2</v>
      </c>
      <c r="C21" s="66">
        <f>'data in order'!AJ64</f>
        <v>-5.0000000000000712E-3</v>
      </c>
      <c r="D21" s="79">
        <v>10</v>
      </c>
      <c r="E21" s="79">
        <f>B21-('Z ANOVA'!I$94*'Z t tests'!D21+'Z ANOVA'!I$93)</f>
        <v>0.22213982712765867</v>
      </c>
      <c r="F21" s="83">
        <f>C21-('Z ANOVA'!S$94*'Z t tests'!D21+'Z ANOVA'!S$93)</f>
        <v>9.6135800365690707E-3</v>
      </c>
      <c r="M21" s="95">
        <f t="shared" si="0"/>
        <v>0</v>
      </c>
      <c r="S21" s="95">
        <f t="shared" si="1"/>
        <v>0</v>
      </c>
    </row>
    <row r="22" spans="1:19" x14ac:dyDescent="0.25">
      <c r="A22" s="79">
        <v>5</v>
      </c>
      <c r="B22" s="79">
        <f>'data in order'!K81</f>
        <v>-0.11599999999999966</v>
      </c>
      <c r="C22" s="66">
        <f>'data in order'!L81</f>
        <v>-1.1599999999999966E-2</v>
      </c>
      <c r="D22" s="79">
        <v>10</v>
      </c>
      <c r="E22" s="79">
        <f>B22-('Z ANOVA'!I$119*'Z t tests'!D22+'Z ANOVA'!I$118)</f>
        <v>0.15283117021276599</v>
      </c>
      <c r="F22" s="83">
        <f>C22-('Z ANOVA'!S$119*'Z t tests'!D22+'Z ANOVA'!S$118)</f>
        <v>2.5509903590425851E-3</v>
      </c>
      <c r="M22" s="95">
        <f t="shared" si="0"/>
        <v>0</v>
      </c>
      <c r="S22" s="95">
        <f t="shared" si="1"/>
        <v>0</v>
      </c>
    </row>
    <row r="23" spans="1:19" x14ac:dyDescent="0.25">
      <c r="A23" s="79">
        <v>5</v>
      </c>
      <c r="B23" s="79">
        <f>'data in order'!Q81</f>
        <v>-0.11100000000000065</v>
      </c>
      <c r="C23" s="66">
        <f>'data in order'!R81</f>
        <v>-1.1100000000000065E-2</v>
      </c>
      <c r="D23" s="79">
        <v>10</v>
      </c>
      <c r="E23" s="79">
        <f>B23-('Z ANOVA'!I$119*'Z t tests'!D23+'Z ANOVA'!I$118)</f>
        <v>0.15783117021276499</v>
      </c>
      <c r="F23" s="83">
        <f>C23-('Z ANOVA'!S$119*'Z t tests'!D23+'Z ANOVA'!S$118)</f>
        <v>3.0509903590424867E-3</v>
      </c>
      <c r="M23" s="95">
        <f t="shared" si="0"/>
        <v>0</v>
      </c>
      <c r="S23" s="95">
        <f t="shared" si="1"/>
        <v>0</v>
      </c>
    </row>
    <row r="24" spans="1:19" x14ac:dyDescent="0.25">
      <c r="A24" s="79">
        <v>5</v>
      </c>
      <c r="B24" s="79">
        <f>'data in order'!W81</f>
        <v>-0.21899999999999942</v>
      </c>
      <c r="C24" s="66">
        <f>'data in order'!X81</f>
        <v>-2.189999999999994E-2</v>
      </c>
      <c r="D24" s="79">
        <v>10</v>
      </c>
      <c r="E24" s="79">
        <f>B24-('Z ANOVA'!I$119*'Z t tests'!D24+'Z ANOVA'!I$118)</f>
        <v>4.9831170212766229E-2</v>
      </c>
      <c r="F24" s="83">
        <f>C24-('Z ANOVA'!S$119*'Z t tests'!D24+'Z ANOVA'!S$118)</f>
        <v>-7.749009640957389E-3</v>
      </c>
      <c r="M24" s="95">
        <f t="shared" si="0"/>
        <v>0</v>
      </c>
      <c r="S24" s="95">
        <f t="shared" si="1"/>
        <v>0</v>
      </c>
    </row>
    <row r="25" spans="1:19" x14ac:dyDescent="0.25">
      <c r="A25" s="79">
        <v>5</v>
      </c>
      <c r="B25" s="79">
        <f>'data in order'!AC81</f>
        <v>-0.13000000000000078</v>
      </c>
      <c r="C25" s="66">
        <f>'data in order'!AD81</f>
        <v>-1.3000000000000077E-2</v>
      </c>
      <c r="D25" s="79">
        <v>10</v>
      </c>
      <c r="E25" s="79">
        <f>B25-('Z ANOVA'!I$119*'Z t tests'!D25+'Z ANOVA'!I$118)</f>
        <v>0.13883117021276487</v>
      </c>
      <c r="F25" s="83">
        <f>C25-('Z ANOVA'!S$119*'Z t tests'!D25+'Z ANOVA'!S$118)</f>
        <v>1.1509903590424739E-3</v>
      </c>
      <c r="M25" s="95">
        <f t="shared" si="0"/>
        <v>0</v>
      </c>
      <c r="S25" s="95">
        <f t="shared" si="1"/>
        <v>0</v>
      </c>
    </row>
    <row r="26" spans="1:19" x14ac:dyDescent="0.25">
      <c r="A26" s="79">
        <v>5</v>
      </c>
      <c r="B26" s="79">
        <f>'data in order'!AI81</f>
        <v>-0.16799999999999926</v>
      </c>
      <c r="C26" s="66">
        <f>'data in order'!AJ81</f>
        <v>-1.6799999999999926E-2</v>
      </c>
      <c r="D26" s="79">
        <v>10</v>
      </c>
      <c r="E26" s="79">
        <f>B26-('Z ANOVA'!I$119*'Z t tests'!D26+'Z ANOVA'!I$118)</f>
        <v>0.10083117021276639</v>
      </c>
      <c r="F26" s="83">
        <f>C26-('Z ANOVA'!S$119*'Z t tests'!D26+'Z ANOVA'!S$118)</f>
        <v>-2.6490096409573748E-3</v>
      </c>
      <c r="M26" s="95">
        <f t="shared" si="0"/>
        <v>0</v>
      </c>
      <c r="S26" s="95">
        <f t="shared" si="1"/>
        <v>0</v>
      </c>
    </row>
    <row r="27" spans="1:19" x14ac:dyDescent="0.25">
      <c r="A27" s="79">
        <v>7</v>
      </c>
      <c r="B27" s="79">
        <f>'data in order'!K115</f>
        <v>-0.15399999999999991</v>
      </c>
      <c r="C27" s="66">
        <f>'data in order'!L115</f>
        <v>-1.5399999999999992E-2</v>
      </c>
      <c r="D27" s="79">
        <v>10</v>
      </c>
      <c r="E27" s="79">
        <f>B27-('Z ANOVA'!I$144*'Z t tests'!D27+'Z ANOVA'!I$143)</f>
        <v>0.10300585106382915</v>
      </c>
      <c r="F27" s="83">
        <f>C27-('Z ANOVA'!S$144*'Z t tests'!D27+'Z ANOVA'!S$143)</f>
        <v>-1.7426903257978625E-3</v>
      </c>
      <c r="M27" s="95">
        <f t="shared" si="0"/>
        <v>0</v>
      </c>
      <c r="S27" s="95">
        <f t="shared" si="1"/>
        <v>0</v>
      </c>
    </row>
    <row r="28" spans="1:19" x14ac:dyDescent="0.25">
      <c r="A28" s="79">
        <v>7</v>
      </c>
      <c r="B28" s="79">
        <f>'data in order'!Q115</f>
        <v>-6.6000000000000725E-2</v>
      </c>
      <c r="C28" s="66">
        <f>'data in order'!R115</f>
        <v>-6.6000000000000728E-3</v>
      </c>
      <c r="D28" s="79">
        <v>10</v>
      </c>
      <c r="E28" s="79">
        <f>B28-('Z ANOVA'!I$144*'Z t tests'!D28+'Z ANOVA'!I$143)</f>
        <v>0.19100585106382834</v>
      </c>
      <c r="F28" s="83">
        <f>C28-('Z ANOVA'!S$144*'Z t tests'!D28+'Z ANOVA'!S$143)</f>
        <v>7.0573096742020565E-3</v>
      </c>
      <c r="M28" s="95">
        <f t="shared" si="0"/>
        <v>0</v>
      </c>
      <c r="S28" s="95">
        <f t="shared" si="1"/>
        <v>0</v>
      </c>
    </row>
    <row r="29" spans="1:19" x14ac:dyDescent="0.25">
      <c r="A29" s="79">
        <v>7</v>
      </c>
      <c r="B29" s="79">
        <f>'data in order'!W115</f>
        <v>-0.20599999999999952</v>
      </c>
      <c r="C29" s="66">
        <f>'data in order'!X115</f>
        <v>-2.0599999999999952E-2</v>
      </c>
      <c r="D29" s="79">
        <v>10</v>
      </c>
      <c r="E29" s="79">
        <f>B29-('Z ANOVA'!I$144*'Z t tests'!D29+'Z ANOVA'!I$143)</f>
        <v>5.1005851063829544E-2</v>
      </c>
      <c r="F29" s="83">
        <f>C29-('Z ANOVA'!S$144*'Z t tests'!D29+'Z ANOVA'!S$143)</f>
        <v>-6.9426903257978224E-3</v>
      </c>
      <c r="M29" s="95">
        <f t="shared" si="0"/>
        <v>0</v>
      </c>
      <c r="S29" s="95">
        <f t="shared" si="1"/>
        <v>0</v>
      </c>
    </row>
    <row r="30" spans="1:19" x14ac:dyDescent="0.25">
      <c r="A30" s="79">
        <v>7</v>
      </c>
      <c r="B30" s="79">
        <f>'data in order'!AC115</f>
        <v>-0.16300000000000026</v>
      </c>
      <c r="C30" s="66">
        <f>'data in order'!AD115</f>
        <v>-1.6300000000000026E-2</v>
      </c>
      <c r="D30" s="79">
        <v>10</v>
      </c>
      <c r="E30" s="79">
        <f>B30-('Z ANOVA'!I$144*'Z t tests'!D30+'Z ANOVA'!I$143)</f>
        <v>9.4005851063828805E-2</v>
      </c>
      <c r="F30" s="83">
        <f>C30-('Z ANOVA'!S$144*'Z t tests'!D30+'Z ANOVA'!S$143)</f>
        <v>-2.642690325797897E-3</v>
      </c>
      <c r="M30" s="95">
        <f t="shared" si="0"/>
        <v>0</v>
      </c>
      <c r="S30" s="95">
        <f t="shared" si="1"/>
        <v>0</v>
      </c>
    </row>
    <row r="31" spans="1:19" x14ac:dyDescent="0.25">
      <c r="A31" s="79">
        <v>7</v>
      </c>
      <c r="B31" s="79">
        <f>'data in order'!AI115</f>
        <v>-0.18200000000000038</v>
      </c>
      <c r="C31" s="66">
        <f>'data in order'!AJ115</f>
        <v>-1.8200000000000039E-2</v>
      </c>
      <c r="D31" s="79">
        <v>10</v>
      </c>
      <c r="E31" s="79">
        <f>B31-('Z ANOVA'!I$144*'Z t tests'!D31+'Z ANOVA'!I$143)</f>
        <v>7.5005851063828677E-2</v>
      </c>
      <c r="F31" s="83">
        <f>C31-('Z ANOVA'!S$144*'Z t tests'!D31+'Z ANOVA'!S$143)</f>
        <v>-4.5426903257979098E-3</v>
      </c>
      <c r="M31" s="95">
        <f t="shared" si="0"/>
        <v>0</v>
      </c>
      <c r="S31" s="95">
        <f t="shared" si="1"/>
        <v>0</v>
      </c>
    </row>
    <row r="32" spans="1:19" x14ac:dyDescent="0.25">
      <c r="A32" s="79">
        <v>8</v>
      </c>
      <c r="B32" s="79">
        <f>'data in order'!K132</f>
        <v>-0.29499999999999993</v>
      </c>
      <c r="C32" s="66">
        <f>'data in order'!L132</f>
        <v>-2.9499999999999992E-2</v>
      </c>
      <c r="D32" s="79">
        <v>10</v>
      </c>
      <c r="E32" s="79">
        <f>B32-('Z ANOVA'!I$169*'Z t tests'!D32+'Z ANOVA'!I$168)</f>
        <v>-4.2253343465045445E-2</v>
      </c>
      <c r="F32" s="83">
        <f>C32-('Z ANOVA'!S$169*'Z t tests'!D32+'Z ANOVA'!S$168)</f>
        <v>-1.558676291793314E-2</v>
      </c>
      <c r="M32" s="95">
        <f t="shared" si="0"/>
        <v>0</v>
      </c>
      <c r="S32" s="95">
        <f t="shared" si="1"/>
        <v>0</v>
      </c>
    </row>
    <row r="33" spans="1:32" x14ac:dyDescent="0.25">
      <c r="A33" s="79">
        <v>8</v>
      </c>
      <c r="B33" s="79">
        <f>'data in order'!Q132</f>
        <v>-0.31600000000000072</v>
      </c>
      <c r="C33" s="66">
        <f>'data in order'!R132</f>
        <v>-3.1600000000000072E-2</v>
      </c>
      <c r="D33" s="79">
        <v>10</v>
      </c>
      <c r="E33" s="79">
        <f>B33-('Z ANOVA'!I$169*'Z t tests'!D33+'Z ANOVA'!I$168)</f>
        <v>-6.3253343465046241E-2</v>
      </c>
      <c r="F33" s="83">
        <f>C33-('Z ANOVA'!S$169*'Z t tests'!D33+'Z ANOVA'!S$168)</f>
        <v>-1.7686762917933221E-2</v>
      </c>
      <c r="M33" s="95">
        <f t="shared" si="0"/>
        <v>0</v>
      </c>
      <c r="S33" s="95">
        <f t="shared" si="1"/>
        <v>0</v>
      </c>
    </row>
    <row r="34" spans="1:32" x14ac:dyDescent="0.25">
      <c r="A34" s="79">
        <v>8</v>
      </c>
      <c r="B34" s="79">
        <f>'data in order'!W132</f>
        <v>-0.16799999999999926</v>
      </c>
      <c r="C34" s="66">
        <f>'data in order'!X132</f>
        <v>-1.6799999999999926E-2</v>
      </c>
      <c r="D34" s="79">
        <v>10</v>
      </c>
      <c r="E34" s="79">
        <f>B34-('Z ANOVA'!I$169*'Z t tests'!D34+'Z ANOVA'!I$168)</f>
        <v>8.4746656534955223E-2</v>
      </c>
      <c r="F34" s="83">
        <f>C34-('Z ANOVA'!S$169*'Z t tests'!D34+'Z ANOVA'!S$168)</f>
        <v>-2.8867629179330744E-3</v>
      </c>
      <c r="M34" s="95">
        <f t="shared" si="0"/>
        <v>0</v>
      </c>
      <c r="S34" s="95">
        <f t="shared" si="1"/>
        <v>0</v>
      </c>
    </row>
    <row r="35" spans="1:32" x14ac:dyDescent="0.25">
      <c r="A35" s="79">
        <v>8</v>
      </c>
      <c r="B35" s="79">
        <f>'data in order'!AC132</f>
        <v>-0.23300000000000054</v>
      </c>
      <c r="C35" s="66">
        <f>'data in order'!AD132</f>
        <v>-2.3300000000000053E-2</v>
      </c>
      <c r="D35" s="79">
        <v>10</v>
      </c>
      <c r="E35" s="79">
        <f>B35-('Z ANOVA'!I$169*'Z t tests'!D35+'Z ANOVA'!I$168)</f>
        <v>1.9746656534953944E-2</v>
      </c>
      <c r="F35" s="83">
        <f>C35-('Z ANOVA'!S$169*'Z t tests'!D35+'Z ANOVA'!S$168)</f>
        <v>-9.3867629179332016E-3</v>
      </c>
      <c r="M35" s="95">
        <f t="shared" si="0"/>
        <v>0</v>
      </c>
      <c r="S35" s="95">
        <f t="shared" si="1"/>
        <v>0</v>
      </c>
    </row>
    <row r="36" spans="1:32" x14ac:dyDescent="0.25">
      <c r="A36" s="79">
        <v>8</v>
      </c>
      <c r="B36" s="79">
        <f>'data in order'!AI132</f>
        <v>-0.25099999999999945</v>
      </c>
      <c r="C36" s="66">
        <f>'data in order'!AJ132</f>
        <v>-2.5099999999999945E-2</v>
      </c>
      <c r="D36" s="79">
        <v>10</v>
      </c>
      <c r="E36" s="79">
        <f>B36-('Z ANOVA'!I$169*'Z t tests'!D36+'Z ANOVA'!I$168)</f>
        <v>1.7466565349550378E-3</v>
      </c>
      <c r="F36" s="83">
        <f>C36-('Z ANOVA'!S$169*'Z t tests'!D36+'Z ANOVA'!S$168)</f>
        <v>-1.1186762917933094E-2</v>
      </c>
      <c r="M36" s="95">
        <f t="shared" si="0"/>
        <v>0</v>
      </c>
      <c r="S36" s="95">
        <f t="shared" si="1"/>
        <v>0</v>
      </c>
    </row>
    <row r="37" spans="1:32" ht="15.6" x14ac:dyDescent="0.3">
      <c r="A37" s="79">
        <v>1</v>
      </c>
      <c r="B37" s="79">
        <f>'data in order'!K14</f>
        <v>-0.52300000000000324</v>
      </c>
      <c r="C37" s="66">
        <f>'data in order'!L14</f>
        <v>-1.3075000000000081E-2</v>
      </c>
      <c r="D37" s="79">
        <v>40</v>
      </c>
      <c r="E37" s="79">
        <f>B37-('Z ANOVA'!I$18*'Z t tests'!D37+'Z ANOVA'!I$17)</f>
        <v>-0.11385026595744996</v>
      </c>
      <c r="F37" s="83">
        <f>C37-('Z ANOVA'!S$18*'Z t tests'!D37+'Z ANOVA'!S$17)</f>
        <v>1.3253667492745744E-3</v>
      </c>
      <c r="H37" s="92" t="s">
        <v>221</v>
      </c>
      <c r="I37" s="93"/>
      <c r="J37" s="93"/>
      <c r="K37" s="93"/>
      <c r="L37" s="94"/>
      <c r="M37" s="95">
        <f t="shared" si="0"/>
        <v>0</v>
      </c>
      <c r="N37" s="92" t="s">
        <v>222</v>
      </c>
      <c r="O37" s="93"/>
      <c r="P37" s="93"/>
      <c r="Q37" s="93"/>
      <c r="R37" s="94"/>
      <c r="S37" s="95">
        <f t="shared" si="1"/>
        <v>0</v>
      </c>
      <c r="V37" s="92" t="s">
        <v>229</v>
      </c>
      <c r="W37" s="93"/>
      <c r="X37" s="93"/>
      <c r="Y37" s="93"/>
      <c r="Z37" s="94"/>
      <c r="AB37" s="92" t="s">
        <v>230</v>
      </c>
      <c r="AC37" s="93"/>
      <c r="AD37" s="93"/>
      <c r="AE37" s="93"/>
      <c r="AF37" s="94"/>
    </row>
    <row r="38" spans="1:32" x14ac:dyDescent="0.25">
      <c r="A38" s="79">
        <v>1</v>
      </c>
      <c r="B38" s="79">
        <f>'data in order'!Q14</f>
        <v>-0.38000000000000256</v>
      </c>
      <c r="C38" s="66">
        <f>'data in order'!R14</f>
        <v>-9.5000000000000639E-3</v>
      </c>
      <c r="D38" s="79">
        <v>40</v>
      </c>
      <c r="E38" s="79">
        <f>B38-('Z ANOVA'!I$18*'Z t tests'!D38+'Z ANOVA'!I$17)</f>
        <v>2.9149734042550723E-2</v>
      </c>
      <c r="F38" s="83">
        <f>C38-('Z ANOVA'!S$18*'Z t tests'!D38+'Z ANOVA'!S$17)</f>
        <v>4.9003667492745918E-3</v>
      </c>
      <c r="H38" s="80"/>
      <c r="I38" s="80"/>
      <c r="J38" s="80"/>
      <c r="K38" s="82" t="s">
        <v>196</v>
      </c>
      <c r="L38" s="82"/>
      <c r="M38" s="95"/>
      <c r="N38" s="80"/>
      <c r="O38" s="80"/>
      <c r="P38" s="80"/>
      <c r="Q38" s="82" t="s">
        <v>196</v>
      </c>
      <c r="R38" s="82"/>
      <c r="S38" s="95"/>
      <c r="V38" s="80"/>
      <c r="W38" s="80"/>
      <c r="X38" s="80"/>
      <c r="Y38" s="82" t="s">
        <v>196</v>
      </c>
      <c r="Z38" s="82"/>
      <c r="AB38" s="80"/>
      <c r="AC38" s="80"/>
      <c r="AD38" s="80"/>
      <c r="AE38" s="82" t="s">
        <v>196</v>
      </c>
      <c r="AF38" s="82"/>
    </row>
    <row r="39" spans="1:32" x14ac:dyDescent="0.25">
      <c r="A39" s="79">
        <v>1</v>
      </c>
      <c r="B39" s="79">
        <f>'data in order'!W14</f>
        <v>-0.47399999999999665</v>
      </c>
      <c r="C39" s="66">
        <f>'data in order'!X14</f>
        <v>-1.1849999999999916E-2</v>
      </c>
      <c r="D39" s="79">
        <v>40</v>
      </c>
      <c r="E39" s="79">
        <f>B39-('Z ANOVA'!I$18*'Z t tests'!D39+'Z ANOVA'!I$17)</f>
        <v>-6.4850265957443365E-2</v>
      </c>
      <c r="F39" s="83">
        <f>C39-('Z ANOVA'!S$18*'Z t tests'!D39+'Z ANOVA'!S$17)</f>
        <v>2.5503667492747396E-3</v>
      </c>
      <c r="H39" s="80" t="s">
        <v>173</v>
      </c>
      <c r="I39" s="80" t="s">
        <v>169</v>
      </c>
      <c r="J39" s="80" t="s">
        <v>170</v>
      </c>
      <c r="K39" s="80" t="s">
        <v>171</v>
      </c>
      <c r="L39" s="80" t="s">
        <v>172</v>
      </c>
      <c r="M39" s="95"/>
      <c r="N39" s="80" t="s">
        <v>173</v>
      </c>
      <c r="O39" s="80" t="s">
        <v>169</v>
      </c>
      <c r="P39" s="80" t="s">
        <v>170</v>
      </c>
      <c r="Q39" s="80" t="s">
        <v>171</v>
      </c>
      <c r="R39" s="80" t="s">
        <v>172</v>
      </c>
      <c r="S39" s="95"/>
      <c r="V39" s="80" t="s">
        <v>173</v>
      </c>
      <c r="W39" s="80" t="s">
        <v>169</v>
      </c>
      <c r="X39" s="80" t="s">
        <v>170</v>
      </c>
      <c r="Y39" s="80" t="s">
        <v>171</v>
      </c>
      <c r="Z39" s="80" t="s">
        <v>172</v>
      </c>
      <c r="AB39" s="80" t="s">
        <v>173</v>
      </c>
      <c r="AC39" s="80" t="s">
        <v>169</v>
      </c>
      <c r="AD39" s="80" t="s">
        <v>170</v>
      </c>
      <c r="AE39" s="80" t="s">
        <v>171</v>
      </c>
      <c r="AF39" s="80" t="s">
        <v>172</v>
      </c>
    </row>
    <row r="40" spans="1:32" x14ac:dyDescent="0.25">
      <c r="A40" s="79">
        <v>1</v>
      </c>
      <c r="B40" s="79">
        <f>'data in order'!AC14</f>
        <v>-0.45799999999999841</v>
      </c>
      <c r="C40" s="66">
        <f>'data in order'!AD14</f>
        <v>-1.144999999999996E-2</v>
      </c>
      <c r="D40" s="79">
        <v>40</v>
      </c>
      <c r="E40" s="79">
        <f>B40-('Z ANOVA'!I$18*'Z t tests'!D40+'Z ANOVA'!I$17)</f>
        <v>-4.8850265957445127E-2</v>
      </c>
      <c r="F40" s="83">
        <f>C40-('Z ANOVA'!S$18*'Z t tests'!D40+'Z ANOVA'!S$17)</f>
        <v>2.9503667492746955E-3</v>
      </c>
      <c r="H40" s="80">
        <v>1</v>
      </c>
      <c r="I40" s="81">
        <f>AVERAGE($B37:$B41)</f>
        <v>-0.46460000000000007</v>
      </c>
      <c r="J40" s="81">
        <f>STDEV($B37:$B41)</f>
        <v>5.3026408515002406E-2</v>
      </c>
      <c r="K40" s="81">
        <f>I40+_xlfn.T.INV(0.025,4)*J40</f>
        <v>-0.61182491236769709</v>
      </c>
      <c r="L40" s="81">
        <f>I40+_xlfn.T.INV(0.975,4)*J40</f>
        <v>-0.31737508763230304</v>
      </c>
      <c r="M40" s="95">
        <f t="shared" si="0"/>
        <v>0.29444982473539405</v>
      </c>
      <c r="N40" s="80">
        <v>1</v>
      </c>
      <c r="O40" s="81">
        <f>AVERAGE($E37:$E41)</f>
        <v>-5.5450265957446801E-2</v>
      </c>
      <c r="P40" s="81">
        <f>STDEV($E37:$E41)</f>
        <v>5.3026408515002892E-2</v>
      </c>
      <c r="Q40" s="81">
        <f>O40+_xlfn.T.INV(0.025,4)*P40</f>
        <v>-0.2026751783251452</v>
      </c>
      <c r="R40" s="81">
        <f>O40+_xlfn.T.INV(0.975,4)*P40</f>
        <v>9.1774646410251556E-2</v>
      </c>
      <c r="S40" s="95">
        <f t="shared" si="1"/>
        <v>0.29444982473539677</v>
      </c>
      <c r="V40" s="80">
        <v>1</v>
      </c>
      <c r="W40" s="84">
        <f>AVERAGE($C37:$C41)</f>
        <v>-1.1615000000000002E-2</v>
      </c>
      <c r="X40" s="84">
        <f>STDEV($C37:$C41)</f>
        <v>1.3256602128750722E-3</v>
      </c>
      <c r="Y40" s="84">
        <f>W40+_xlfn.T.INV(0.025,4)*X40</f>
        <v>-1.5295622809192461E-2</v>
      </c>
      <c r="Z40" s="84">
        <f>W40+_xlfn.T.INV(0.975,4)*X40</f>
        <v>-7.9343771908075428E-3</v>
      </c>
      <c r="AB40" s="80">
        <v>1</v>
      </c>
      <c r="AC40" s="84">
        <f>AVERAGE($F37:$F41)</f>
        <v>2.7853667492746537E-3</v>
      </c>
      <c r="AD40" s="84">
        <f>STDEV($F37:$F41)</f>
        <v>1.3256602128750722E-3</v>
      </c>
      <c r="AE40" s="84">
        <f>AC40+_xlfn.T.INV(0.025,4)*AD40</f>
        <v>-8.9525605991780518E-4</v>
      </c>
      <c r="AF40" s="84">
        <f>AC40+_xlfn.T.INV(0.975,4)*AD40</f>
        <v>6.4659895584671121E-3</v>
      </c>
    </row>
    <row r="41" spans="1:32" x14ac:dyDescent="0.25">
      <c r="A41" s="79">
        <v>1</v>
      </c>
      <c r="B41" s="79">
        <f>'data in order'!AI14</f>
        <v>-0.48799999999999955</v>
      </c>
      <c r="C41" s="66">
        <f>'data in order'!AJ14</f>
        <v>-1.2199999999999989E-2</v>
      </c>
      <c r="D41" s="79">
        <v>40</v>
      </c>
      <c r="E41" s="79">
        <f>B41-('Z ANOVA'!I$18*'Z t tests'!D41+'Z ANOVA'!I$17)</f>
        <v>-7.8850265957446264E-2</v>
      </c>
      <c r="F41" s="83">
        <f>C41-('Z ANOVA'!S$18*'Z t tests'!D41+'Z ANOVA'!S$17)</f>
        <v>2.2003667492746671E-3</v>
      </c>
      <c r="H41" s="80">
        <v>2</v>
      </c>
      <c r="I41" s="81">
        <f>AVERAGE($B37:$B46)</f>
        <v>-0.41870000000000046</v>
      </c>
      <c r="J41" s="81">
        <f>STDEV($B37:$B46)</f>
        <v>0.11731917528217095</v>
      </c>
      <c r="K41" s="81">
        <f>I41+_xlfn.T.INV(0.025,9)*J41</f>
        <v>-0.68409441269814164</v>
      </c>
      <c r="L41" s="81">
        <f>I41+_xlfn.T.INV(0.975,9)*J41</f>
        <v>-0.15330558730185934</v>
      </c>
      <c r="M41" s="95">
        <f t="shared" si="0"/>
        <v>0.53078882539628225</v>
      </c>
      <c r="N41" s="80">
        <v>2</v>
      </c>
      <c r="O41" s="81">
        <f>AVERAGE($E37:$E46)</f>
        <v>-1.5887898936170496E-2</v>
      </c>
      <c r="P41" s="81">
        <f>STDEV($E37:$E46)</f>
        <v>0.1147256673999429</v>
      </c>
      <c r="Q41" s="81">
        <f>O41+_xlfn.T.INV(0.025,9)*P41</f>
        <v>-0.2754153892017559</v>
      </c>
      <c r="R41" s="81">
        <f>O41+_xlfn.T.INV(0.975,9)*P41</f>
        <v>0.24363959132941487</v>
      </c>
      <c r="S41" s="95">
        <f t="shared" si="1"/>
        <v>0.51905498053117083</v>
      </c>
      <c r="V41" s="80">
        <v>2</v>
      </c>
      <c r="W41" s="84">
        <f>AVERAGE($C37:$C46)</f>
        <v>-1.0467500000000012E-2</v>
      </c>
      <c r="X41" s="84">
        <f>STDEV($C37:$C46)</f>
        <v>2.9329793820542746E-3</v>
      </c>
      <c r="Y41" s="84">
        <f>W41+_xlfn.T.INV(0.025,9)*X41</f>
        <v>-1.7102360317453543E-2</v>
      </c>
      <c r="Z41" s="84">
        <f>W41+_xlfn.T.INV(0.975,9)*X41</f>
        <v>-3.8326396825464817E-3</v>
      </c>
      <c r="AB41" s="80">
        <v>2</v>
      </c>
      <c r="AC41" s="84">
        <f>AVERAGE($F37:$F46)</f>
        <v>3.674554974613138E-3</v>
      </c>
      <c r="AD41" s="84">
        <f>STDEV($F37:$F46)</f>
        <v>2.831574100916025E-3</v>
      </c>
      <c r="AE41" s="84">
        <f>AC41+_xlfn.T.INV(0.025,9)*AD41</f>
        <v>-2.7309106597679365E-3</v>
      </c>
      <c r="AF41" s="84">
        <f>AC41+_xlfn.T.INV(0.975,9)*AD41</f>
        <v>1.0080020608994211E-2</v>
      </c>
    </row>
    <row r="42" spans="1:32" x14ac:dyDescent="0.25">
      <c r="A42" s="79">
        <v>2</v>
      </c>
      <c r="B42" s="79">
        <f>'data in order'!K31</f>
        <v>-0.52000000000000313</v>
      </c>
      <c r="C42" s="66">
        <f>'data in order'!L31</f>
        <v>-1.3000000000000077E-2</v>
      </c>
      <c r="D42" s="79">
        <v>40</v>
      </c>
      <c r="E42" s="79">
        <f>B42-('Z ANOVA'!I$44*'Z t tests'!D42+'Z ANOVA'!I$43)</f>
        <v>-0.12352553191489646</v>
      </c>
      <c r="F42" s="83">
        <f>C42-('Z ANOVA'!S$44*'Z t tests'!D42+'Z ANOVA'!S$43)</f>
        <v>8.8374319995156853E-4</v>
      </c>
      <c r="H42" s="80">
        <v>3</v>
      </c>
      <c r="I42" s="81">
        <f>AVERAGE($B37:$B51)</f>
        <v>-0.42893333333333317</v>
      </c>
      <c r="J42" s="81">
        <f>STDEV($B37:$B51)</f>
        <v>0.11157730610700008</v>
      </c>
      <c r="K42" s="81">
        <f>I42+_xlfn.T.INV(0.025,14)*J42</f>
        <v>-0.66824285414535689</v>
      </c>
      <c r="L42" s="81">
        <f>I42+_xlfn.T.INV(0.975,14)*J42</f>
        <v>-0.18962381252130955</v>
      </c>
      <c r="M42" s="95">
        <f t="shared" si="0"/>
        <v>0.47861904162404734</v>
      </c>
      <c r="N42" s="80">
        <v>3</v>
      </c>
      <c r="O42" s="81">
        <f>AVERAGE($E37:$E51)</f>
        <v>-2.7218454491725386E-2</v>
      </c>
      <c r="P42" s="81">
        <f>STDEV($E37:$E51)</f>
        <v>0.11006052020826265</v>
      </c>
      <c r="Q42" s="81">
        <f>O42+_xlfn.T.INV(0.025,14)*P42</f>
        <v>-0.26327479309971558</v>
      </c>
      <c r="R42" s="81">
        <f>O42+_xlfn.T.INV(0.975,14)*P42</f>
        <v>0.20883788411626475</v>
      </c>
      <c r="S42" s="95">
        <f t="shared" si="1"/>
        <v>0.47211267721598033</v>
      </c>
      <c r="V42" s="80">
        <v>3</v>
      </c>
      <c r="W42" s="84">
        <f>AVERAGE($C37:$C51)</f>
        <v>-1.072333333333333E-2</v>
      </c>
      <c r="X42" s="84">
        <f>STDEV($C37:$C51)</f>
        <v>2.7894326526750031E-3</v>
      </c>
      <c r="Y42" s="84">
        <f>W42+_xlfn.T.INV(0.025,14)*X42</f>
        <v>-1.6706071353633924E-2</v>
      </c>
      <c r="Z42" s="84">
        <f>W42+_xlfn.T.INV(0.975,14)*X42</f>
        <v>-4.7405953130327371E-3</v>
      </c>
      <c r="AB42" s="80">
        <v>3</v>
      </c>
      <c r="AC42" s="84">
        <f>AVERAGE($F37:$F51)</f>
        <v>3.3210964784144629E-3</v>
      </c>
      <c r="AD42" s="84">
        <f>STDEV($F37:$F51)</f>
        <v>2.7445601294308021E-3</v>
      </c>
      <c r="AE42" s="84">
        <f>AC42+_xlfn.T.INV(0.025,14)*AD42</f>
        <v>-2.5653995513786874E-3</v>
      </c>
      <c r="AF42" s="84">
        <f>AC42+_xlfn.T.INV(0.975,14)*AD42</f>
        <v>9.2075925082076102E-3</v>
      </c>
    </row>
    <row r="43" spans="1:32" x14ac:dyDescent="0.25">
      <c r="A43" s="79">
        <v>2</v>
      </c>
      <c r="B43" s="79">
        <f>'data in order'!Q31</f>
        <v>-0.13300000000000267</v>
      </c>
      <c r="C43" s="66">
        <f>'data in order'!R31</f>
        <v>-3.3250000000000666E-3</v>
      </c>
      <c r="D43" s="79">
        <v>40</v>
      </c>
      <c r="E43" s="79">
        <f>B43-('Z ANOVA'!I$44*'Z t tests'!D43+'Z ANOVA'!I$43)</f>
        <v>0.263474468085104</v>
      </c>
      <c r="F43" s="83">
        <f>C43-('Z ANOVA'!S$44*'Z t tests'!D43+'Z ANOVA'!S$43)</f>
        <v>1.0558743199951579E-2</v>
      </c>
      <c r="H43" s="80">
        <v>4</v>
      </c>
      <c r="I43" s="81">
        <f>AVERAGE($B37:$B56)</f>
        <v>-0.40819999999999973</v>
      </c>
      <c r="J43" s="81">
        <f>STDEV($B37:$B56)</f>
        <v>0.11837745162247584</v>
      </c>
      <c r="K43" s="81">
        <f>I43+_xlfn.T.INV(0.025,19)*J43</f>
        <v>-0.65596685374539765</v>
      </c>
      <c r="L43" s="81">
        <f>I43+_xlfn.T.INV(0.975,19)*J43</f>
        <v>-0.16043314625460192</v>
      </c>
      <c r="M43" s="95">
        <f t="shared" si="0"/>
        <v>0.49553370749079573</v>
      </c>
      <c r="N43" s="80">
        <v>4</v>
      </c>
      <c r="O43" s="81">
        <f>AVERAGE($E37:$E56)</f>
        <v>-1.2972891733155564E-2</v>
      </c>
      <c r="P43" s="81">
        <f>STDEV($E37:$E56)</f>
        <v>0.11423167065169966</v>
      </c>
      <c r="Q43" s="81">
        <f>O43+_xlfn.T.INV(0.025,19)*P43</f>
        <v>-0.25206252618241071</v>
      </c>
      <c r="R43" s="81">
        <f>O43+_xlfn.T.INV(0.975,19)*P43</f>
        <v>0.22611674271609949</v>
      </c>
      <c r="S43" s="95">
        <f t="shared" si="1"/>
        <v>0.4781792688985102</v>
      </c>
      <c r="V43" s="80">
        <v>4</v>
      </c>
      <c r="W43" s="84">
        <f>AVERAGE($C37:$C56)</f>
        <v>-1.0204999999999992E-2</v>
      </c>
      <c r="X43" s="84">
        <f>STDEV($C37:$C56)</f>
        <v>2.9594362905618959E-3</v>
      </c>
      <c r="Y43" s="84">
        <f>W43+_xlfn.T.INV(0.025,19)*X43</f>
        <v>-1.6399171343634941E-2</v>
      </c>
      <c r="Z43" s="84">
        <f>W43+_xlfn.T.INV(0.975,19)*X43</f>
        <v>-4.0108286563650467E-3</v>
      </c>
      <c r="AB43" s="80">
        <v>4</v>
      </c>
      <c r="AC43" s="84">
        <f>AVERAGE($F37:$F56)</f>
        <v>3.5430817362664237E-3</v>
      </c>
      <c r="AD43" s="84">
        <f>STDEV($F37:$F56)</f>
        <v>2.8075737937442819E-3</v>
      </c>
      <c r="AE43" s="84">
        <f>AC43+_xlfn.T.INV(0.025,19)*AD43</f>
        <v>-2.3332377485667521E-3</v>
      </c>
      <c r="AF43" s="84">
        <f>AC43+_xlfn.T.INV(0.975,19)*AD43</f>
        <v>9.4194012210995978E-3</v>
      </c>
    </row>
    <row r="44" spans="1:32" x14ac:dyDescent="0.25">
      <c r="A44" s="79">
        <v>2</v>
      </c>
      <c r="B44" s="79">
        <f>'data in order'!W31</f>
        <v>-0.32600000000000051</v>
      </c>
      <c r="C44" s="66">
        <f>'data in order'!X31</f>
        <v>-8.1500000000000131E-3</v>
      </c>
      <c r="D44" s="79">
        <v>40</v>
      </c>
      <c r="E44" s="79">
        <f>B44-('Z ANOVA'!I$44*'Z t tests'!D44+'Z ANOVA'!I$43)</f>
        <v>7.0474468085106157E-2</v>
      </c>
      <c r="F44" s="83">
        <f>C44-('Z ANOVA'!S$44*'Z t tests'!D44+'Z ANOVA'!S$43)</f>
        <v>5.7337431999516329E-3</v>
      </c>
      <c r="H44" s="80">
        <v>5</v>
      </c>
      <c r="I44" s="81">
        <f>AVERAGE($B37:$B61)</f>
        <v>-0.40500000000000003</v>
      </c>
      <c r="J44" s="81">
        <f>STDEV($B37:$B61)</f>
        <v>0.14117630821069105</v>
      </c>
      <c r="K44" s="81">
        <f>I44+_xlfn.T.INV(0.025,24)*J44</f>
        <v>-0.69637357945200007</v>
      </c>
      <c r="L44" s="81">
        <f>I44+_xlfn.T.INV(0.975,24)*J44</f>
        <v>-0.11362642054799998</v>
      </c>
      <c r="M44" s="95">
        <f t="shared" si="0"/>
        <v>0.58274715890400008</v>
      </c>
      <c r="N44" s="80">
        <v>5</v>
      </c>
      <c r="O44" s="81">
        <f>AVERAGE($E37:$E61)</f>
        <v>-1.5553068705673629E-2</v>
      </c>
      <c r="P44" s="81">
        <f>STDEV($E37:$E61)</f>
        <v>0.13839212831941233</v>
      </c>
      <c r="Q44" s="81">
        <f>O44+_xlfn.T.INV(0.025,24)*P44</f>
        <v>-0.30118038328474989</v>
      </c>
      <c r="R44" s="81">
        <f>O44+_xlfn.T.INV(0.975,24)*P44</f>
        <v>0.27007424587340262</v>
      </c>
      <c r="S44" s="95">
        <f t="shared" si="1"/>
        <v>0.5712546291581525</v>
      </c>
      <c r="V44" s="80">
        <v>5</v>
      </c>
      <c r="W44" s="84">
        <f>AVERAGE($C37:$C61)</f>
        <v>-1.0125E-2</v>
      </c>
      <c r="X44" s="84">
        <f>STDEV($C37:$C61)</f>
        <v>3.5294077052672721E-3</v>
      </c>
      <c r="Y44" s="84">
        <f>W44+_xlfn.T.INV(0.025,24)*X44</f>
        <v>-1.7409339486299993E-2</v>
      </c>
      <c r="Z44" s="84">
        <f>W44+_xlfn.T.INV(0.975,24)*X44</f>
        <v>-2.8406605137000071E-3</v>
      </c>
      <c r="AB44" s="80">
        <v>5</v>
      </c>
      <c r="AC44" s="84">
        <f>AVERAGE($F37:$F61)</f>
        <v>3.3625264413583945E-3</v>
      </c>
      <c r="AD44" s="84">
        <f>STDEV($F37:$F61)</f>
        <v>3.4456567648696412E-3</v>
      </c>
      <c r="AE44" s="84">
        <f>AC44+_xlfn.T.INV(0.025,24)*AD44</f>
        <v>-3.7489595995199333E-3</v>
      </c>
      <c r="AF44" s="84">
        <f>AC44+_xlfn.T.INV(0.975,24)*AD44</f>
        <v>1.0474012482236722E-2</v>
      </c>
    </row>
    <row r="45" spans="1:32" x14ac:dyDescent="0.25">
      <c r="A45" s="79">
        <v>2</v>
      </c>
      <c r="B45" s="79">
        <f>'data in order'!AC31</f>
        <v>-0.45799999999999841</v>
      </c>
      <c r="C45" s="66">
        <f>'data in order'!AD31</f>
        <v>-1.144999999999996E-2</v>
      </c>
      <c r="D45" s="79">
        <v>40</v>
      </c>
      <c r="E45" s="79">
        <f>B45-('Z ANOVA'!I$44*'Z t tests'!D45+'Z ANOVA'!I$43)</f>
        <v>-6.152553191489174E-2</v>
      </c>
      <c r="F45" s="83">
        <f>C45-('Z ANOVA'!S$44*'Z t tests'!D45+'Z ANOVA'!S$43)</f>
        <v>2.4337431999516858E-3</v>
      </c>
      <c r="H45" s="80">
        <v>6</v>
      </c>
      <c r="I45" s="81"/>
      <c r="J45" s="81"/>
      <c r="K45" s="81"/>
      <c r="L45" s="81"/>
      <c r="M45" s="95"/>
      <c r="N45" s="80">
        <v>6</v>
      </c>
      <c r="O45" s="81"/>
      <c r="P45" s="81"/>
      <c r="Q45" s="81"/>
      <c r="R45" s="81"/>
      <c r="S45" s="95"/>
      <c r="V45" s="80">
        <v>6</v>
      </c>
      <c r="W45" s="84">
        <f>AVERAGE($C37:$C61)</f>
        <v>-1.0125E-2</v>
      </c>
      <c r="X45" s="84">
        <f>STDEV($C37:$C61)</f>
        <v>3.5294077052672721E-3</v>
      </c>
      <c r="Y45" s="84">
        <f>W45+_xlfn.T.INV(0.025,29)*X45</f>
        <v>-1.7343449257984193E-2</v>
      </c>
      <c r="Z45" s="84">
        <f>W45+_xlfn.T.INV(0.975,29)*X45</f>
        <v>-2.9065507420158116E-3</v>
      </c>
      <c r="AB45" s="80">
        <v>6</v>
      </c>
      <c r="AC45" s="84">
        <f>AVERAGE($F37:$F61)</f>
        <v>3.3625264413583945E-3</v>
      </c>
      <c r="AD45" s="84">
        <f>STDEV($F37:$F61)</f>
        <v>3.4456567648696412E-3</v>
      </c>
      <c r="AE45" s="84">
        <f>AC45+_xlfn.T.INV(0.025,29)*AD45</f>
        <v>-3.6846329107680749E-3</v>
      </c>
      <c r="AF45" s="84">
        <f>AC45+_xlfn.T.INV(0.975,29)*AD45</f>
        <v>1.040968579348486E-2</v>
      </c>
    </row>
    <row r="46" spans="1:32" x14ac:dyDescent="0.25">
      <c r="A46" s="79">
        <v>2</v>
      </c>
      <c r="B46" s="79">
        <f>'data in order'!AI31</f>
        <v>-0.4269999999999996</v>
      </c>
      <c r="C46" s="66">
        <f>'data in order'!AJ31</f>
        <v>-1.067499999999999E-2</v>
      </c>
      <c r="D46" s="79">
        <v>40</v>
      </c>
      <c r="E46" s="79">
        <f>B46-('Z ANOVA'!I$44*'Z t tests'!D46+'Z ANOVA'!I$43)</f>
        <v>-3.0525531914892934E-2</v>
      </c>
      <c r="F46" s="83">
        <f>C46-('Z ANOVA'!S$44*'Z t tests'!D46+'Z ANOVA'!S$43)</f>
        <v>3.2087431999516559E-3</v>
      </c>
      <c r="H46" s="80">
        <v>7</v>
      </c>
      <c r="I46" s="81">
        <f>AVERAGE($B37:$B66)</f>
        <v>-0.38356666666666661</v>
      </c>
      <c r="J46" s="81">
        <f>STDEV($B37:$B66)</f>
        <v>0.13969910604540403</v>
      </c>
      <c r="K46" s="81">
        <f>I46+_xlfn.T.INV(0.025,29)*J46</f>
        <v>-0.66928341933016711</v>
      </c>
      <c r="L46" s="81">
        <f>I46+_xlfn.T.INV(0.975,29)*J46</f>
        <v>-9.7849914003166338E-2</v>
      </c>
      <c r="M46" s="95">
        <f t="shared" si="0"/>
        <v>0.57143350532700077</v>
      </c>
      <c r="N46" s="80">
        <v>7</v>
      </c>
      <c r="O46" s="81">
        <f>AVERAGE($E37:$E66)</f>
        <v>-5.8487108451525562E-4</v>
      </c>
      <c r="P46" s="81">
        <f>STDEV($E37:$E66)</f>
        <v>0.13286983380718853</v>
      </c>
      <c r="Q46" s="81">
        <f>O46+_xlfn.T.INV(0.025,29)*P46</f>
        <v>-0.27233419373222345</v>
      </c>
      <c r="R46" s="81">
        <f>O46+_xlfn.T.INV(0.975,29)*P46</f>
        <v>0.27116445156319269</v>
      </c>
      <c r="S46" s="95">
        <f t="shared" si="1"/>
        <v>0.54349864529541614</v>
      </c>
      <c r="V46" s="80">
        <v>7</v>
      </c>
      <c r="W46" s="84">
        <f>AVERAGE($C37:$C66)</f>
        <v>-9.589166666666666E-3</v>
      </c>
      <c r="X46" s="84">
        <f>STDEV($C37:$C66)</f>
        <v>3.4924776511350993E-3</v>
      </c>
      <c r="Y46" s="84">
        <f>W46+_xlfn.T.INV(0.025,34)*X46</f>
        <v>-1.6686735197100816E-2</v>
      </c>
      <c r="Z46" s="84">
        <f>W46+_xlfn.T.INV(0.975,34)*X46</f>
        <v>-2.491598136232516E-3</v>
      </c>
      <c r="AB46" s="80">
        <v>7</v>
      </c>
      <c r="AC46" s="84">
        <f>AVERAGE($F37:$F66)</f>
        <v>3.6510577636823683E-3</v>
      </c>
      <c r="AD46" s="84">
        <f>STDEV($F37:$F66)</f>
        <v>3.2648837524075461E-3</v>
      </c>
      <c r="AE46" s="84">
        <f>AC46+_xlfn.T.INV(0.025,34)*AD46</f>
        <v>-2.9839843157084987E-3</v>
      </c>
      <c r="AF46" s="84">
        <f>AC46+_xlfn.T.INV(0.975,34)*AD46</f>
        <v>1.0286099843073236E-2</v>
      </c>
    </row>
    <row r="47" spans="1:32" x14ac:dyDescent="0.25">
      <c r="A47" s="79">
        <v>3</v>
      </c>
      <c r="B47" s="79">
        <f>'data in order'!K48</f>
        <v>-0.60300000000000153</v>
      </c>
      <c r="C47" s="66">
        <f>'data in order'!L48</f>
        <v>-1.5075000000000038E-2</v>
      </c>
      <c r="D47" s="79">
        <v>40</v>
      </c>
      <c r="E47" s="79">
        <f>B47-('Z ANOVA'!I$69*'Z t tests'!D47+'Z ANOVA'!I$68)</f>
        <v>-0.20347956560283814</v>
      </c>
      <c r="F47" s="83">
        <f>C47-('Z ANOVA'!S$69*'Z t tests'!D47+'Z ANOVA'!S$68)</f>
        <v>-1.2258205139829628E-3</v>
      </c>
      <c r="H47" s="80">
        <v>8</v>
      </c>
      <c r="I47" s="81">
        <f>AVERAGE($B37:$B71)</f>
        <v>-0.36348571428571413</v>
      </c>
      <c r="J47" s="81">
        <f>STDEV($B37:$B71)</f>
        <v>0.13866896073840371</v>
      </c>
      <c r="K47" s="81">
        <f>I47+_xlfn.T.INV(0.025,34)*J47</f>
        <v>-0.64529494835912948</v>
      </c>
      <c r="L47" s="81">
        <f>I47+_xlfn.T.INV(0.975,34)*J47</f>
        <v>-8.1676480212298841E-2</v>
      </c>
      <c r="M47" s="95">
        <f t="shared" si="0"/>
        <v>0.56361846814683059</v>
      </c>
      <c r="N47" s="80">
        <v>8</v>
      </c>
      <c r="O47" s="81">
        <f>AVERAGE($E37:$E71)</f>
        <v>1.3635427476842011E-2</v>
      </c>
      <c r="P47" s="81">
        <f>STDEV($E37:$E71)</f>
        <v>0.1280614439484051</v>
      </c>
      <c r="Q47" s="81">
        <f>O47+_xlfn.T.INV(0.025,34)*P47</f>
        <v>-0.24661673884260307</v>
      </c>
      <c r="R47" s="81">
        <f>O47+_xlfn.T.INV(0.975,34)*P47</f>
        <v>0.27388759379628708</v>
      </c>
      <c r="S47" s="95">
        <f t="shared" si="1"/>
        <v>0.52050433263889018</v>
      </c>
      <c r="V47" s="80">
        <v>8</v>
      </c>
      <c r="W47" s="84">
        <f>AVERAGE($C37:$C71)</f>
        <v>-9.0871428571428561E-3</v>
      </c>
      <c r="X47" s="84">
        <f>STDEV($C37:$C71)</f>
        <v>3.4667240184600829E-3</v>
      </c>
      <c r="Y47" s="84">
        <f>W47+_xlfn.T.INV(0.025,39)*X47</f>
        <v>-1.6099254051555413E-2</v>
      </c>
      <c r="Z47" s="84">
        <f>W47+_xlfn.T.INV(0.975,39)*X47</f>
        <v>-2.0750316627302992E-3</v>
      </c>
      <c r="AB47" s="80">
        <v>8</v>
      </c>
      <c r="AC47" s="84">
        <f>AVERAGE($F37:$F71)</f>
        <v>4.0007593171199219E-3</v>
      </c>
      <c r="AD47" s="84">
        <f>STDEV($F37:$F71)</f>
        <v>3.1472357556013137E-3</v>
      </c>
      <c r="AE47" s="84">
        <f>AC47+_xlfn.T.INV(0.025,39)*AD47</f>
        <v>-2.3651258689498852E-3</v>
      </c>
      <c r="AF47" s="84">
        <f>AC47+_xlfn.T.INV(0.975,39)*AD47</f>
        <v>1.0366644503189729E-2</v>
      </c>
    </row>
    <row r="48" spans="1:32" x14ac:dyDescent="0.25">
      <c r="A48" s="79">
        <v>3</v>
      </c>
      <c r="B48" s="79">
        <f>'data in order'!Q48</f>
        <v>-0.35199999999999676</v>
      </c>
      <c r="C48" s="66">
        <f>'data in order'!R48</f>
        <v>-8.799999999999919E-3</v>
      </c>
      <c r="D48" s="79">
        <v>40</v>
      </c>
      <c r="E48" s="79">
        <f>B48-('Z ANOVA'!I$69*'Z t tests'!D48+'Z ANOVA'!I$68)</f>
        <v>4.7520434397166633E-2</v>
      </c>
      <c r="F48" s="83">
        <f>C48-('Z ANOVA'!S$69*'Z t tests'!D48+'Z ANOVA'!S$68)</f>
        <v>5.0491794860171562E-3</v>
      </c>
      <c r="M48" s="95">
        <f t="shared" si="0"/>
        <v>0</v>
      </c>
      <c r="S48" s="95">
        <f t="shared" si="1"/>
        <v>0</v>
      </c>
    </row>
    <row r="49" spans="1:19" x14ac:dyDescent="0.25">
      <c r="A49" s="79">
        <v>3</v>
      </c>
      <c r="B49" s="79">
        <f>'data in order'!W48</f>
        <v>-0.44899999999999807</v>
      </c>
      <c r="C49" s="66">
        <f>'data in order'!X48</f>
        <v>-1.1224999999999952E-2</v>
      </c>
      <c r="D49" s="79">
        <v>40</v>
      </c>
      <c r="E49" s="79">
        <f>B49-('Z ANOVA'!I$69*'Z t tests'!D49+'Z ANOVA'!I$68)</f>
        <v>-4.9479565602834674E-2</v>
      </c>
      <c r="F49" s="83">
        <f>C49-('Z ANOVA'!S$69*'Z t tests'!D49+'Z ANOVA'!S$68)</f>
        <v>2.6241794860171232E-3</v>
      </c>
      <c r="M49" s="95">
        <f t="shared" si="0"/>
        <v>0</v>
      </c>
      <c r="S49" s="95">
        <f t="shared" si="1"/>
        <v>0</v>
      </c>
    </row>
    <row r="50" spans="1:19" x14ac:dyDescent="0.25">
      <c r="A50" s="79">
        <v>3</v>
      </c>
      <c r="B50" s="79">
        <f>'data in order'!AC48</f>
        <v>-0.50099999999999767</v>
      </c>
      <c r="C50" s="66">
        <f>'data in order'!AD48</f>
        <v>-1.2524999999999942E-2</v>
      </c>
      <c r="D50" s="79">
        <v>40</v>
      </c>
      <c r="E50" s="79">
        <f>B50-('Z ANOVA'!I$69*'Z t tests'!D50+'Z ANOVA'!I$68)</f>
        <v>-0.10147956560283428</v>
      </c>
      <c r="F50" s="83">
        <f>C50-('Z ANOVA'!S$69*'Z t tests'!D50+'Z ANOVA'!S$68)</f>
        <v>1.3241794860171328E-3</v>
      </c>
      <c r="M50" s="95">
        <f t="shared" si="0"/>
        <v>0</v>
      </c>
      <c r="S50" s="95">
        <f t="shared" si="1"/>
        <v>0</v>
      </c>
    </row>
    <row r="51" spans="1:19" x14ac:dyDescent="0.25">
      <c r="A51" s="79">
        <v>3</v>
      </c>
      <c r="B51" s="79">
        <f>'data in order'!AI48</f>
        <v>-0.34199999999999875</v>
      </c>
      <c r="C51" s="66">
        <f>'data in order'!AJ48</f>
        <v>-8.5499999999999691E-3</v>
      </c>
      <c r="D51" s="79">
        <v>40</v>
      </c>
      <c r="E51" s="79">
        <f>B51-('Z ANOVA'!I$69*'Z t tests'!D51+'Z ANOVA'!I$68)</f>
        <v>5.7520434397164644E-2</v>
      </c>
      <c r="F51" s="83">
        <f>C51-('Z ANOVA'!S$69*'Z t tests'!D51+'Z ANOVA'!S$68)</f>
        <v>5.2991794860171061E-3</v>
      </c>
      <c r="M51" s="95">
        <f t="shared" si="0"/>
        <v>0</v>
      </c>
      <c r="S51" s="95">
        <f t="shared" si="1"/>
        <v>0</v>
      </c>
    </row>
    <row r="52" spans="1:19" x14ac:dyDescent="0.25">
      <c r="A52" s="79">
        <v>4</v>
      </c>
      <c r="B52" s="79">
        <f>'data in order'!K65</f>
        <v>-0.51899999999999835</v>
      </c>
      <c r="C52" s="66">
        <f>'data in order'!L65</f>
        <v>-1.2974999999999959E-2</v>
      </c>
      <c r="D52" s="79">
        <v>40</v>
      </c>
      <c r="E52" s="79">
        <f>B52-('Z ANOVA'!I$94*'Z t tests'!D52+'Z ANOVA'!I$93)</f>
        <v>-0.14323620345744509</v>
      </c>
      <c r="F52" s="83">
        <f>C52-('Z ANOVA'!S$94*'Z t tests'!D52+'Z ANOVA'!S$93)</f>
        <v>-1.1596249017766999E-4</v>
      </c>
      <c r="M52" s="95">
        <f t="shared" si="0"/>
        <v>0</v>
      </c>
      <c r="S52" s="95">
        <f t="shared" si="1"/>
        <v>0</v>
      </c>
    </row>
    <row r="53" spans="1:19" x14ac:dyDescent="0.25">
      <c r="A53" s="79">
        <v>4</v>
      </c>
      <c r="B53" s="79">
        <f>'data in order'!Q65</f>
        <v>-0.39900000000000091</v>
      </c>
      <c r="C53" s="66">
        <f>'data in order'!R65</f>
        <v>-9.975000000000022E-3</v>
      </c>
      <c r="D53" s="79">
        <v>40</v>
      </c>
      <c r="E53" s="79">
        <f>B53-('Z ANOVA'!I$94*'Z t tests'!D53+'Z ANOVA'!I$93)</f>
        <v>-2.3236203457447646E-2</v>
      </c>
      <c r="F53" s="83">
        <f>C53-('Z ANOVA'!S$94*'Z t tests'!D53+'Z ANOVA'!S$93)</f>
        <v>2.8840375098222668E-3</v>
      </c>
      <c r="M53" s="95">
        <f t="shared" si="0"/>
        <v>0</v>
      </c>
      <c r="S53" s="95">
        <f t="shared" si="1"/>
        <v>0</v>
      </c>
    </row>
    <row r="54" spans="1:19" x14ac:dyDescent="0.25">
      <c r="A54" s="79">
        <v>4</v>
      </c>
      <c r="B54" s="79">
        <f>'data in order'!W65</f>
        <v>-0.28999999999999915</v>
      </c>
      <c r="C54" s="66">
        <f>'data in order'!X65</f>
        <v>-7.2499999999999787E-3</v>
      </c>
      <c r="D54" s="79">
        <v>40</v>
      </c>
      <c r="E54" s="79">
        <f>B54-('Z ANOVA'!I$94*'Z t tests'!D54+'Z ANOVA'!I$93)</f>
        <v>8.5763796542554116E-2</v>
      </c>
      <c r="F54" s="83">
        <f>C54-('Z ANOVA'!S$94*'Z t tests'!D54+'Z ANOVA'!S$93)</f>
        <v>5.6090375098223101E-3</v>
      </c>
      <c r="M54" s="95">
        <f t="shared" si="0"/>
        <v>0</v>
      </c>
      <c r="S54" s="95">
        <f t="shared" si="1"/>
        <v>0</v>
      </c>
    </row>
    <row r="55" spans="1:19" x14ac:dyDescent="0.25">
      <c r="A55" s="79">
        <v>4</v>
      </c>
      <c r="B55" s="79">
        <f>'data in order'!AC65</f>
        <v>-0.17199999999999704</v>
      </c>
      <c r="C55" s="66">
        <f>'data in order'!AD65</f>
        <v>-4.2999999999999263E-3</v>
      </c>
      <c r="D55" s="79">
        <v>40</v>
      </c>
      <c r="E55" s="79">
        <f>B55-('Z ANOVA'!I$94*'Z t tests'!D55+'Z ANOVA'!I$93)</f>
        <v>0.20376379654255622</v>
      </c>
      <c r="F55" s="83">
        <f>C55-('Z ANOVA'!S$94*'Z t tests'!D55+'Z ANOVA'!S$93)</f>
        <v>8.5590375098223634E-3</v>
      </c>
      <c r="M55" s="95">
        <f t="shared" si="0"/>
        <v>0</v>
      </c>
      <c r="S55" s="95">
        <f t="shared" si="1"/>
        <v>0</v>
      </c>
    </row>
    <row r="56" spans="1:19" x14ac:dyDescent="0.25">
      <c r="A56" s="79">
        <v>4</v>
      </c>
      <c r="B56" s="79">
        <f>'data in order'!AI65</f>
        <v>-0.35000000000000142</v>
      </c>
      <c r="C56" s="66">
        <f>'data in order'!AJ65</f>
        <v>-8.7500000000000355E-3</v>
      </c>
      <c r="D56" s="79">
        <v>40</v>
      </c>
      <c r="E56" s="79">
        <f>B56-('Z ANOVA'!I$94*'Z t tests'!D56+'Z ANOVA'!I$93)</f>
        <v>2.5763796542551842E-2</v>
      </c>
      <c r="F56" s="83">
        <f>C56-('Z ANOVA'!S$94*'Z t tests'!D56+'Z ANOVA'!S$93)</f>
        <v>4.1090375098222533E-3</v>
      </c>
      <c r="M56" s="95">
        <f t="shared" si="0"/>
        <v>0</v>
      </c>
      <c r="S56" s="95">
        <f t="shared" si="1"/>
        <v>0</v>
      </c>
    </row>
    <row r="57" spans="1:19" x14ac:dyDescent="0.25">
      <c r="A57" s="79">
        <v>5</v>
      </c>
      <c r="B57" s="79">
        <f>'data in order'!K82</f>
        <v>-0.53999999999999915</v>
      </c>
      <c r="C57" s="66">
        <f>'data in order'!L82</f>
        <v>-1.3499999999999979E-2</v>
      </c>
      <c r="D57" s="79">
        <v>40</v>
      </c>
      <c r="E57" s="79">
        <f>B57-('Z ANOVA'!I$119*'Z t tests'!D57+'Z ANOVA'!I$118)</f>
        <v>-0.1736737765957439</v>
      </c>
      <c r="F57" s="83">
        <f>C57-('Z ANOVA'!S$119*'Z t tests'!D57+'Z ANOVA'!S$118)</f>
        <v>-1.0546947382736732E-3</v>
      </c>
      <c r="M57" s="95">
        <f t="shared" si="0"/>
        <v>0</v>
      </c>
      <c r="S57" s="95">
        <f t="shared" si="1"/>
        <v>0</v>
      </c>
    </row>
    <row r="58" spans="1:19" x14ac:dyDescent="0.25">
      <c r="A58" s="79">
        <v>5</v>
      </c>
      <c r="B58" s="79">
        <f>'data in order'!Q82</f>
        <v>-0.6910000000000025</v>
      </c>
      <c r="C58" s="66">
        <f>'data in order'!R82</f>
        <v>-1.7275000000000061E-2</v>
      </c>
      <c r="D58" s="79">
        <v>40</v>
      </c>
      <c r="E58" s="79">
        <f>B58-('Z ANOVA'!I$119*'Z t tests'!D58+'Z ANOVA'!I$118)</f>
        <v>-0.32467377659574725</v>
      </c>
      <c r="F58" s="83">
        <f>C58-('Z ANOVA'!S$119*'Z t tests'!D58+'Z ANOVA'!S$118)</f>
        <v>-4.8296947382737553E-3</v>
      </c>
      <c r="M58" s="95">
        <f t="shared" si="0"/>
        <v>0</v>
      </c>
      <c r="S58" s="95">
        <f t="shared" si="1"/>
        <v>0</v>
      </c>
    </row>
    <row r="59" spans="1:19" x14ac:dyDescent="0.25">
      <c r="A59" s="79">
        <v>5</v>
      </c>
      <c r="B59" s="79">
        <f>'data in order'!W82</f>
        <v>-0.31700000000000017</v>
      </c>
      <c r="C59" s="66">
        <f>'data in order'!X82</f>
        <v>-7.925000000000005E-3</v>
      </c>
      <c r="D59" s="79">
        <v>40</v>
      </c>
      <c r="E59" s="79">
        <f>B59-('Z ANOVA'!I$119*'Z t tests'!D59+'Z ANOVA'!I$118)</f>
        <v>4.9326223404255076E-2</v>
      </c>
      <c r="F59" s="83">
        <f>C59-('Z ANOVA'!S$119*'Z t tests'!D59+'Z ANOVA'!S$118)</f>
        <v>4.5203052617263009E-3</v>
      </c>
      <c r="M59" s="95">
        <f t="shared" si="0"/>
        <v>0</v>
      </c>
      <c r="S59" s="95">
        <f t="shared" si="1"/>
        <v>0</v>
      </c>
    </row>
    <row r="60" spans="1:19" x14ac:dyDescent="0.25">
      <c r="A60" s="79">
        <v>5</v>
      </c>
      <c r="B60" s="79">
        <f>'data in order'!AC82</f>
        <v>-0.31900000000000261</v>
      </c>
      <c r="C60" s="66">
        <f>'data in order'!AD82</f>
        <v>-7.9750000000000654E-3</v>
      </c>
      <c r="D60" s="79">
        <v>40</v>
      </c>
      <c r="E60" s="79">
        <f>B60-('Z ANOVA'!I$119*'Z t tests'!D60+'Z ANOVA'!I$118)</f>
        <v>4.7326223404252632E-2</v>
      </c>
      <c r="F60" s="83">
        <f>C60-('Z ANOVA'!S$119*'Z t tests'!D60+'Z ANOVA'!S$118)</f>
        <v>4.4703052617262404E-3</v>
      </c>
      <c r="M60" s="95">
        <f t="shared" si="0"/>
        <v>0</v>
      </c>
      <c r="S60" s="95">
        <f t="shared" si="1"/>
        <v>0</v>
      </c>
    </row>
    <row r="61" spans="1:19" x14ac:dyDescent="0.25">
      <c r="A61" s="79">
        <v>5</v>
      </c>
      <c r="B61" s="79">
        <f>'data in order'!AI82</f>
        <v>-9.4000000000001194E-2</v>
      </c>
      <c r="C61" s="66">
        <f>'data in order'!AJ82</f>
        <v>-2.35000000000003E-3</v>
      </c>
      <c r="D61" s="79">
        <v>40</v>
      </c>
      <c r="E61" s="79">
        <f>B61-('Z ANOVA'!I$119*'Z t tests'!D61+'Z ANOVA'!I$118)</f>
        <v>0.27232622340425405</v>
      </c>
      <c r="F61" s="83">
        <f>C61-('Z ANOVA'!S$119*'Z t tests'!D61+'Z ANOVA'!S$118)</f>
        <v>1.0095305261726275E-2</v>
      </c>
      <c r="M61" s="95">
        <f t="shared" si="0"/>
        <v>0</v>
      </c>
      <c r="S61" s="95">
        <f t="shared" si="1"/>
        <v>0</v>
      </c>
    </row>
    <row r="62" spans="1:19" x14ac:dyDescent="0.25">
      <c r="A62" s="79">
        <v>7</v>
      </c>
      <c r="B62" s="79">
        <f>'data in order'!K116</f>
        <v>-0.35199999999999676</v>
      </c>
      <c r="C62" s="66">
        <f>'data in order'!L116</f>
        <v>-8.799999999999919E-3</v>
      </c>
      <c r="D62" s="79">
        <v>40</v>
      </c>
      <c r="E62" s="79">
        <f>B62-('Z ANOVA'!I$144*'Z t tests'!D62+'Z ANOVA'!I$143)</f>
        <v>-1.3438829787205675E-3</v>
      </c>
      <c r="F62" s="83">
        <f>C62-('Z ANOVA'!S$144*'Z t tests'!D62+'Z ANOVA'!S$143)</f>
        <v>3.2037143753023065E-3</v>
      </c>
      <c r="M62" s="95">
        <f t="shared" si="0"/>
        <v>0</v>
      </c>
      <c r="S62" s="95">
        <f t="shared" si="1"/>
        <v>0</v>
      </c>
    </row>
    <row r="63" spans="1:19" x14ac:dyDescent="0.25">
      <c r="A63" s="79">
        <v>7</v>
      </c>
      <c r="B63" s="79">
        <f>'data in order'!Q116</f>
        <v>-0.2120000000000033</v>
      </c>
      <c r="C63" s="66">
        <f>'data in order'!R116</f>
        <v>-5.3000000000000824E-3</v>
      </c>
      <c r="D63" s="79">
        <v>40</v>
      </c>
      <c r="E63" s="79">
        <f>B63-('Z ANOVA'!I$144*'Z t tests'!D63+'Z ANOVA'!I$143)</f>
        <v>0.1386561170212729</v>
      </c>
      <c r="F63" s="83">
        <f>C63-('Z ANOVA'!S$144*'Z t tests'!D63+'Z ANOVA'!S$143)</f>
        <v>6.703714375302143E-3</v>
      </c>
      <c r="M63" s="95">
        <f t="shared" si="0"/>
        <v>0</v>
      </c>
      <c r="S63" s="95">
        <f t="shared" si="1"/>
        <v>0</v>
      </c>
    </row>
    <row r="64" spans="1:19" x14ac:dyDescent="0.25">
      <c r="A64" s="79">
        <v>7</v>
      </c>
      <c r="B64" s="79">
        <f>'data in order'!W116</f>
        <v>-0.20100000000000051</v>
      </c>
      <c r="C64" s="66">
        <f>'data in order'!X116</f>
        <v>-5.025000000000013E-3</v>
      </c>
      <c r="D64" s="79">
        <v>40</v>
      </c>
      <c r="E64" s="79">
        <f>B64-('Z ANOVA'!I$144*'Z t tests'!D64+'Z ANOVA'!I$143)</f>
        <v>0.14965611702127568</v>
      </c>
      <c r="F64" s="83">
        <f>C64-('Z ANOVA'!S$144*'Z t tests'!D64+'Z ANOVA'!S$143)</f>
        <v>6.9787143753022125E-3</v>
      </c>
      <c r="M64" s="95">
        <f t="shared" si="0"/>
        <v>0</v>
      </c>
      <c r="S64" s="95">
        <f t="shared" si="1"/>
        <v>0</v>
      </c>
    </row>
    <row r="65" spans="1:32" x14ac:dyDescent="0.25">
      <c r="A65" s="79">
        <v>7</v>
      </c>
      <c r="B65" s="79">
        <f>'data in order'!AC116</f>
        <v>-0.33200000000000074</v>
      </c>
      <c r="C65" s="66">
        <f>'data in order'!AD116</f>
        <v>-8.3000000000000192E-3</v>
      </c>
      <c r="D65" s="79">
        <v>40</v>
      </c>
      <c r="E65" s="79">
        <f>B65-('Z ANOVA'!I$144*'Z t tests'!D65+'Z ANOVA'!I$143)</f>
        <v>1.8656117021275453E-2</v>
      </c>
      <c r="F65" s="83">
        <f>C65-('Z ANOVA'!S$144*'Z t tests'!D65+'Z ANOVA'!S$143)</f>
        <v>3.7037143753022063E-3</v>
      </c>
      <c r="M65" s="95">
        <f t="shared" si="0"/>
        <v>0</v>
      </c>
      <c r="S65" s="95">
        <f t="shared" si="1"/>
        <v>0</v>
      </c>
    </row>
    <row r="66" spans="1:32" x14ac:dyDescent="0.25">
      <c r="A66" s="79">
        <v>7</v>
      </c>
      <c r="B66" s="79">
        <f>'data in order'!AI116</f>
        <v>-0.28499999999999659</v>
      </c>
      <c r="C66" s="66">
        <f>'data in order'!AJ116</f>
        <v>-7.1249999999999144E-3</v>
      </c>
      <c r="D66" s="79">
        <v>40</v>
      </c>
      <c r="E66" s="79">
        <f>B66-('Z ANOVA'!I$144*'Z t tests'!D66+'Z ANOVA'!I$143)</f>
        <v>6.5656117021279603E-2</v>
      </c>
      <c r="F66" s="83">
        <f>C66-('Z ANOVA'!S$144*'Z t tests'!D66+'Z ANOVA'!S$143)</f>
        <v>4.8787143753023111E-3</v>
      </c>
      <c r="M66" s="95">
        <f t="shared" si="0"/>
        <v>0</v>
      </c>
      <c r="S66" s="95">
        <f t="shared" si="1"/>
        <v>0</v>
      </c>
    </row>
    <row r="67" spans="1:32" x14ac:dyDescent="0.25">
      <c r="A67" s="79">
        <v>8</v>
      </c>
      <c r="B67" s="79">
        <f>'data in order'!K133</f>
        <v>-0.28600000000000136</v>
      </c>
      <c r="C67" s="66">
        <f>'data in order'!L133</f>
        <v>-7.1500000000000339E-3</v>
      </c>
      <c r="D67" s="79">
        <v>40</v>
      </c>
      <c r="E67" s="79">
        <f>B67-('Z ANOVA'!I$169*'Z t tests'!D67+'Z ANOVA'!I$168)</f>
        <v>5.5957218844983503E-2</v>
      </c>
      <c r="F67" s="83">
        <f>C67-('Z ANOVA'!S$169*'Z t tests'!D67+'Z ANOVA'!S$168)</f>
        <v>5.0239686377451876E-3</v>
      </c>
      <c r="M67" s="95">
        <f t="shared" si="0"/>
        <v>0</v>
      </c>
      <c r="S67" s="95">
        <f t="shared" si="1"/>
        <v>0</v>
      </c>
    </row>
    <row r="68" spans="1:32" x14ac:dyDescent="0.25">
      <c r="A68" s="79">
        <v>8</v>
      </c>
      <c r="B68" s="79">
        <f>'data in order'!Q133</f>
        <v>-0.22399999999999665</v>
      </c>
      <c r="C68" s="66">
        <f>'data in order'!R133</f>
        <v>-5.5999999999999158E-3</v>
      </c>
      <c r="D68" s="79">
        <v>40</v>
      </c>
      <c r="E68" s="79">
        <f>B68-('Z ANOVA'!I$169*'Z t tests'!D68+'Z ANOVA'!I$168)</f>
        <v>0.11795721884498822</v>
      </c>
      <c r="F68" s="83">
        <f>C68-('Z ANOVA'!S$169*'Z t tests'!D68+'Z ANOVA'!S$168)</f>
        <v>6.5739686377453057E-3</v>
      </c>
      <c r="M68" s="95">
        <f t="shared" si="0"/>
        <v>0</v>
      </c>
      <c r="S68" s="95">
        <f t="shared" si="1"/>
        <v>0</v>
      </c>
    </row>
    <row r="69" spans="1:32" x14ac:dyDescent="0.25">
      <c r="A69" s="79">
        <v>8</v>
      </c>
      <c r="B69" s="79">
        <f>'data in order'!W133</f>
        <v>-0.23899999999999721</v>
      </c>
      <c r="C69" s="66">
        <f>'data in order'!X133</f>
        <v>-5.97499999999993E-3</v>
      </c>
      <c r="D69" s="79">
        <v>40</v>
      </c>
      <c r="E69" s="79">
        <f>B69-('Z ANOVA'!I$169*'Z t tests'!D69+'Z ANOVA'!I$168)</f>
        <v>0.10295721884498765</v>
      </c>
      <c r="F69" s="83">
        <f>C69-('Z ANOVA'!S$169*'Z t tests'!D69+'Z ANOVA'!S$168)</f>
        <v>6.1989686377452915E-3</v>
      </c>
      <c r="H69" s="86"/>
      <c r="M69" s="95">
        <f t="shared" si="0"/>
        <v>0</v>
      </c>
      <c r="S69" s="95">
        <f t="shared" si="1"/>
        <v>0</v>
      </c>
    </row>
    <row r="70" spans="1:32" x14ac:dyDescent="0.25">
      <c r="A70" s="79">
        <v>8</v>
      </c>
      <c r="B70" s="79">
        <f>'data in order'!AC133</f>
        <v>-0.21399999999999864</v>
      </c>
      <c r="C70" s="66">
        <f>'data in order'!AD133</f>
        <v>-5.3499999999999659E-3</v>
      </c>
      <c r="D70" s="79">
        <v>40</v>
      </c>
      <c r="E70" s="79">
        <f>B70-('Z ANOVA'!I$169*'Z t tests'!D70+'Z ANOVA'!I$168)</f>
        <v>0.12795721884498623</v>
      </c>
      <c r="F70" s="83">
        <f>C70-('Z ANOVA'!S$169*'Z t tests'!D70+'Z ANOVA'!S$168)</f>
        <v>6.8239686377452556E-3</v>
      </c>
      <c r="H70" s="85"/>
      <c r="M70" s="95">
        <f t="shared" ref="M70:M133" si="2">L70-K70</f>
        <v>0</v>
      </c>
      <c r="S70" s="95">
        <f t="shared" ref="S70:S133" si="3">R70-Q70</f>
        <v>0</v>
      </c>
    </row>
    <row r="71" spans="1:32" x14ac:dyDescent="0.25">
      <c r="A71" s="79">
        <v>8</v>
      </c>
      <c r="B71" s="79">
        <f>'data in order'!AI133</f>
        <v>-0.25200000000000244</v>
      </c>
      <c r="C71" s="66">
        <f>'data in order'!AJ133</f>
        <v>-6.3000000000000608E-3</v>
      </c>
      <c r="D71" s="79">
        <v>40</v>
      </c>
      <c r="E71" s="79">
        <f>B71-('Z ANOVA'!I$169*'Z t tests'!D71+'Z ANOVA'!I$168)</f>
        <v>8.9957218844982423E-2</v>
      </c>
      <c r="F71" s="83">
        <f>C71-('Z ANOVA'!S$169*'Z t tests'!D71+'Z ANOVA'!S$168)</f>
        <v>5.8739686377451607E-3</v>
      </c>
      <c r="M71" s="95">
        <f t="shared" si="2"/>
        <v>0</v>
      </c>
      <c r="S71" s="95">
        <f t="shared" si="3"/>
        <v>0</v>
      </c>
    </row>
    <row r="72" spans="1:32" ht="15.6" x14ac:dyDescent="0.3">
      <c r="A72" s="79">
        <v>1</v>
      </c>
      <c r="B72" s="79">
        <f>'data in order'!K15</f>
        <v>-0.70900000000000318</v>
      </c>
      <c r="C72" s="66">
        <f>'data in order'!L15</f>
        <v>-8.8625000000000405E-3</v>
      </c>
      <c r="D72" s="79">
        <v>80</v>
      </c>
      <c r="E72" s="79">
        <f>B72-('Z ANOVA'!I$18*'Z t tests'!D72+'Z ANOVA'!I$17)</f>
        <v>-0.14856622340425818</v>
      </c>
      <c r="F72" s="83">
        <f>C72-('Z ANOVA'!S$18*'Z t tests'!D72+'Z ANOVA'!S$17)</f>
        <v>2.8629967057543088E-3</v>
      </c>
      <c r="H72" s="92" t="s">
        <v>223</v>
      </c>
      <c r="I72" s="93"/>
      <c r="J72" s="93"/>
      <c r="K72" s="93"/>
      <c r="L72" s="94"/>
      <c r="M72" s="95">
        <f t="shared" si="2"/>
        <v>0</v>
      </c>
      <c r="N72" s="92" t="s">
        <v>224</v>
      </c>
      <c r="O72" s="93"/>
      <c r="P72" s="93"/>
      <c r="Q72" s="93"/>
      <c r="R72" s="94"/>
      <c r="S72" s="95">
        <f t="shared" si="3"/>
        <v>0</v>
      </c>
      <c r="V72" s="92" t="s">
        <v>231</v>
      </c>
      <c r="W72" s="93"/>
      <c r="X72" s="93"/>
      <c r="Y72" s="93"/>
      <c r="Z72" s="94"/>
      <c r="AB72" s="92" t="s">
        <v>232</v>
      </c>
      <c r="AC72" s="93"/>
      <c r="AD72" s="93"/>
      <c r="AE72" s="93"/>
      <c r="AF72" s="94"/>
    </row>
    <row r="73" spans="1:32" x14ac:dyDescent="0.25">
      <c r="A73" s="79">
        <v>1</v>
      </c>
      <c r="B73" s="79">
        <f>'data in order'!Q15</f>
        <v>-0.54900000000000659</v>
      </c>
      <c r="C73" s="66">
        <f>'data in order'!R15</f>
        <v>-6.8625000000000821E-3</v>
      </c>
      <c r="D73" s="79">
        <v>80</v>
      </c>
      <c r="E73" s="79">
        <f>B73-('Z ANOVA'!I$18*'Z t tests'!D73+'Z ANOVA'!I$17)</f>
        <v>1.143377659573841E-2</v>
      </c>
      <c r="F73" s="83">
        <f>C73-('Z ANOVA'!S$18*'Z t tests'!D73+'Z ANOVA'!S$17)</f>
        <v>4.8629967057542672E-3</v>
      </c>
      <c r="H73" s="80"/>
      <c r="I73" s="80"/>
      <c r="J73" s="80"/>
      <c r="K73" s="82" t="s">
        <v>196</v>
      </c>
      <c r="L73" s="82"/>
      <c r="M73" s="95"/>
      <c r="N73" s="80"/>
      <c r="O73" s="80"/>
      <c r="P73" s="80"/>
      <c r="Q73" s="82" t="s">
        <v>196</v>
      </c>
      <c r="R73" s="82"/>
      <c r="S73" s="95"/>
      <c r="V73" s="80"/>
      <c r="W73" s="80"/>
      <c r="X73" s="80"/>
      <c r="Y73" s="82" t="s">
        <v>196</v>
      </c>
      <c r="Z73" s="82"/>
      <c r="AB73" s="80"/>
      <c r="AC73" s="80"/>
      <c r="AD73" s="80"/>
      <c r="AE73" s="82" t="s">
        <v>196</v>
      </c>
      <c r="AF73" s="82"/>
    </row>
    <row r="74" spans="1:32" x14ac:dyDescent="0.25">
      <c r="A74" s="79">
        <v>1</v>
      </c>
      <c r="B74" s="79">
        <f>'data in order'!W15</f>
        <v>-0.70099999999999341</v>
      </c>
      <c r="C74" s="66">
        <f>'data in order'!X15</f>
        <v>-8.7624999999999179E-3</v>
      </c>
      <c r="D74" s="79">
        <v>80</v>
      </c>
      <c r="E74" s="79">
        <f>B74-('Z ANOVA'!I$18*'Z t tests'!D74+'Z ANOVA'!I$17)</f>
        <v>-0.1405662234042484</v>
      </c>
      <c r="F74" s="83">
        <f>C74-('Z ANOVA'!S$18*'Z t tests'!D74+'Z ANOVA'!S$17)</f>
        <v>2.9629967057544313E-3</v>
      </c>
      <c r="H74" s="80" t="s">
        <v>173</v>
      </c>
      <c r="I74" s="80" t="s">
        <v>169</v>
      </c>
      <c r="J74" s="80" t="s">
        <v>170</v>
      </c>
      <c r="K74" s="80" t="s">
        <v>171</v>
      </c>
      <c r="L74" s="80" t="s">
        <v>172</v>
      </c>
      <c r="M74" s="95"/>
      <c r="N74" s="80" t="s">
        <v>173</v>
      </c>
      <c r="O74" s="80" t="s">
        <v>169</v>
      </c>
      <c r="P74" s="80" t="s">
        <v>170</v>
      </c>
      <c r="Q74" s="80" t="s">
        <v>171</v>
      </c>
      <c r="R74" s="80" t="s">
        <v>172</v>
      </c>
      <c r="S74" s="95"/>
      <c r="V74" s="80" t="s">
        <v>173</v>
      </c>
      <c r="W74" s="80" t="s">
        <v>169</v>
      </c>
      <c r="X74" s="80" t="s">
        <v>170</v>
      </c>
      <c r="Y74" s="80" t="s">
        <v>171</v>
      </c>
      <c r="Z74" s="80" t="s">
        <v>172</v>
      </c>
      <c r="AB74" s="80" t="s">
        <v>173</v>
      </c>
      <c r="AC74" s="80" t="s">
        <v>169</v>
      </c>
      <c r="AD74" s="80" t="s">
        <v>170</v>
      </c>
      <c r="AE74" s="80" t="s">
        <v>171</v>
      </c>
      <c r="AF74" s="80" t="s">
        <v>172</v>
      </c>
    </row>
    <row r="75" spans="1:32" x14ac:dyDescent="0.25">
      <c r="A75" s="79">
        <v>1</v>
      </c>
      <c r="B75" s="79">
        <f>'data in order'!AC15</f>
        <v>-0.56900000000000261</v>
      </c>
      <c r="C75" s="66">
        <f>'data in order'!AD15</f>
        <v>-7.1125000000000329E-3</v>
      </c>
      <c r="D75" s="79">
        <v>80</v>
      </c>
      <c r="E75" s="79">
        <f>B75-('Z ANOVA'!I$18*'Z t tests'!D75+'Z ANOVA'!I$17)</f>
        <v>-8.5662234042576113E-3</v>
      </c>
      <c r="F75" s="83">
        <f>C75-('Z ANOVA'!S$18*'Z t tests'!D75+'Z ANOVA'!S$17)</f>
        <v>4.6129967057543164E-3</v>
      </c>
      <c r="H75" s="80">
        <v>1</v>
      </c>
      <c r="I75" s="81">
        <f>AVERAGE($B72:$B76)</f>
        <v>-0.63880000000000048</v>
      </c>
      <c r="J75" s="81">
        <f>STDEV($B72:$B76)</f>
        <v>7.4954652957634746E-2</v>
      </c>
      <c r="K75" s="81">
        <f>I75+_xlfn.T.INV(0.025,4)*J75</f>
        <v>-0.84690747931602472</v>
      </c>
      <c r="L75" s="81">
        <f>I75+_xlfn.T.INV(0.975,4)*J75</f>
        <v>-0.43069252068397623</v>
      </c>
      <c r="M75" s="95">
        <f t="shared" si="2"/>
        <v>0.41621495863204849</v>
      </c>
      <c r="N75" s="80">
        <v>1</v>
      </c>
      <c r="O75" s="81">
        <f>AVERAGE($E72:$E76)</f>
        <v>-7.8366223404255517E-2</v>
      </c>
      <c r="P75" s="81">
        <f>STDEV($E72:$E76)</f>
        <v>7.4954652957634829E-2</v>
      </c>
      <c r="Q75" s="81">
        <f>O75+_xlfn.T.INV(0.025,4)*P75</f>
        <v>-0.28647370272028005</v>
      </c>
      <c r="R75" s="81">
        <f>O75+_xlfn.T.INV(0.975,4)*P75</f>
        <v>0.12974125591176899</v>
      </c>
      <c r="S75" s="95">
        <f t="shared" si="3"/>
        <v>0.41621495863204905</v>
      </c>
      <c r="V75" s="80">
        <v>1</v>
      </c>
      <c r="W75" s="84">
        <f>AVERAGE($C72:$C76)</f>
        <v>-7.985000000000006E-3</v>
      </c>
      <c r="X75" s="84">
        <f>STDEV($C72:$C76)</f>
        <v>9.3693316197043569E-4</v>
      </c>
      <c r="Y75" s="84">
        <f>W75+_xlfn.T.INV(0.025,4)*X75</f>
        <v>-1.0586343491450313E-2</v>
      </c>
      <c r="Z75" s="84">
        <f>W75+_xlfn.T.INV(0.975,4)*X75</f>
        <v>-5.3836565085496994E-3</v>
      </c>
      <c r="AB75" s="80">
        <v>1</v>
      </c>
      <c r="AC75" s="84">
        <f>AVERAGE($F72:$F76)</f>
        <v>3.7404967057543424E-3</v>
      </c>
      <c r="AD75" s="84">
        <f>STDEV($F72:$F76)</f>
        <v>9.369331619704358E-4</v>
      </c>
      <c r="AE75" s="84">
        <f>AC75+_xlfn.T.INV(0.025,4)*AD75</f>
        <v>1.1391532143040345E-3</v>
      </c>
      <c r="AF75" s="84">
        <f>AC75+_xlfn.T.INV(0.975,4)*AD75</f>
        <v>6.3418401972046498E-3</v>
      </c>
    </row>
    <row r="76" spans="1:32" x14ac:dyDescent="0.25">
      <c r="A76" s="79">
        <v>1</v>
      </c>
      <c r="B76" s="79">
        <f>'data in order'!AI15</f>
        <v>-0.66599999999999682</v>
      </c>
      <c r="C76" s="66">
        <f>'data in order'!AJ15</f>
        <v>-8.3249999999999609E-3</v>
      </c>
      <c r="D76" s="79">
        <v>80</v>
      </c>
      <c r="E76" s="79">
        <f>B76-('Z ANOVA'!I$18*'Z t tests'!D76+'Z ANOVA'!I$17)</f>
        <v>-0.10556622340425181</v>
      </c>
      <c r="F76" s="83">
        <f>C76-('Z ANOVA'!S$18*'Z t tests'!D76+'Z ANOVA'!S$17)</f>
        <v>3.4004967057543883E-3</v>
      </c>
      <c r="H76" s="80">
        <v>2</v>
      </c>
      <c r="I76" s="81">
        <f>AVERAGE($B72:$B81)</f>
        <v>-0.66480000000000106</v>
      </c>
      <c r="J76" s="81">
        <f>STDEV($B72:$B81)</f>
        <v>8.1447733751979279E-2</v>
      </c>
      <c r="K76" s="81">
        <f>I76+_xlfn.T.INV(0.025,9)*J76</f>
        <v>-0.8490475743007222</v>
      </c>
      <c r="L76" s="81">
        <f>I76+_xlfn.T.INV(0.975,9)*J76</f>
        <v>-0.48055242569928003</v>
      </c>
      <c r="M76" s="95">
        <f t="shared" si="2"/>
        <v>0.36849514860144217</v>
      </c>
      <c r="N76" s="80">
        <v>2</v>
      </c>
      <c r="O76" s="81">
        <f>AVERAGE($E72:$E81)</f>
        <v>-0.11191183510638356</v>
      </c>
      <c r="P76" s="81">
        <f>STDEV($E72:$E81)</f>
        <v>8.4456879625508519E-2</v>
      </c>
      <c r="Q76" s="81">
        <f>O76+_xlfn.T.INV(0.025,9)*P76</f>
        <v>-0.30296657029881346</v>
      </c>
      <c r="R76" s="81">
        <f>O76+_xlfn.T.INV(0.975,9)*P76</f>
        <v>7.9142900086046325E-2</v>
      </c>
      <c r="S76" s="95">
        <f t="shared" si="3"/>
        <v>0.38210947038485976</v>
      </c>
      <c r="V76" s="80">
        <v>2</v>
      </c>
      <c r="W76" s="84">
        <f>AVERAGE($C72:$C81)</f>
        <v>-8.3100000000000136E-3</v>
      </c>
      <c r="X76" s="84">
        <f>STDEV($C72:$C81)</f>
        <v>1.0180966718997388E-3</v>
      </c>
      <c r="Y76" s="84">
        <f>W76+_xlfn.T.INV(0.025,9)*X76</f>
        <v>-1.0613094678759021E-2</v>
      </c>
      <c r="Z76" s="84">
        <f>W76+_xlfn.T.INV(0.975,9)*X76</f>
        <v>-6.0069053212410059E-3</v>
      </c>
      <c r="AB76" s="80">
        <v>2</v>
      </c>
      <c r="AC76" s="84">
        <f>AVERAGE($F72:$F81)</f>
        <v>3.2159784514023083E-3</v>
      </c>
      <c r="AD76" s="84">
        <f>STDEV($F72:$F81)</f>
        <v>1.1067284868016747E-3</v>
      </c>
      <c r="AE76" s="84">
        <f>AC76+_xlfn.T.INV(0.025,9)*AD76</f>
        <v>7.1238467771108076E-4</v>
      </c>
      <c r="AF76" s="84">
        <f>AC76+_xlfn.T.INV(0.975,9)*AD76</f>
        <v>5.719572225093535E-3</v>
      </c>
    </row>
    <row r="77" spans="1:32" x14ac:dyDescent="0.25">
      <c r="A77" s="79">
        <v>2</v>
      </c>
      <c r="B77" s="79">
        <f>'data in order'!K32</f>
        <v>-0.76200000000000045</v>
      </c>
      <c r="C77" s="66">
        <f>'data in order'!L32</f>
        <v>-9.5250000000000057E-3</v>
      </c>
      <c r="D77" s="79">
        <v>80</v>
      </c>
      <c r="E77" s="79">
        <f>B77-('Z ANOVA'!I$44*'Z t tests'!D77+'Z ANOVA'!I$43)</f>
        <v>-0.21665744680851051</v>
      </c>
      <c r="F77" s="83">
        <f>C77-('Z ANOVA'!S$44*'Z t tests'!D77+'Z ANOVA'!S$43)</f>
        <v>1.8014601970502888E-3</v>
      </c>
      <c r="H77" s="80">
        <v>3</v>
      </c>
      <c r="I77" s="81">
        <f>AVERAGE($B72:$B86)</f>
        <v>-0.66273333333333351</v>
      </c>
      <c r="J77" s="81">
        <f>STDEV($B72:$B86)</f>
        <v>7.3101169295579152E-2</v>
      </c>
      <c r="K77" s="81">
        <f>I77+_xlfn.T.INV(0.025,14)*J77</f>
        <v>-0.81951974810971739</v>
      </c>
      <c r="L77" s="81">
        <f>I77+_xlfn.T.INV(0.975,14)*J77</f>
        <v>-0.50594691855694962</v>
      </c>
      <c r="M77" s="95">
        <f t="shared" si="2"/>
        <v>0.31357282955276777</v>
      </c>
      <c r="N77" s="80">
        <v>3</v>
      </c>
      <c r="O77" s="81">
        <f>AVERAGE($E72:$E86)</f>
        <v>-0.11330905732860481</v>
      </c>
      <c r="P77" s="81">
        <f>STDEV($E72:$E86)</f>
        <v>7.5231285068516673E-2</v>
      </c>
      <c r="Q77" s="81">
        <f>O77+_xlfn.T.INV(0.025,14)*P77</f>
        <v>-0.27466411605850888</v>
      </c>
      <c r="R77" s="81">
        <f>O77+_xlfn.T.INV(0.975,14)*P77</f>
        <v>4.8046001401299152E-2</v>
      </c>
      <c r="S77" s="95">
        <f t="shared" si="3"/>
        <v>0.32271011745980804</v>
      </c>
      <c r="V77" s="80">
        <v>3</v>
      </c>
      <c r="W77" s="84">
        <f>AVERAGE($C72:$C86)</f>
        <v>-8.2841666666666688E-3</v>
      </c>
      <c r="X77" s="84">
        <f>STDEV($C72:$C86)</f>
        <v>9.1376461619473355E-4</v>
      </c>
      <c r="Y77" s="84">
        <f>W77+_xlfn.T.INV(0.025,14)*X77</f>
        <v>-1.0243996851371454E-2</v>
      </c>
      <c r="Z77" s="84">
        <f>W77+_xlfn.T.INV(0.975,14)*X77</f>
        <v>-6.3243364819618834E-3</v>
      </c>
      <c r="AB77" s="80">
        <v>3</v>
      </c>
      <c r="AC77" s="84">
        <f>AVERAGE($F72:$F86)</f>
        <v>3.1610171277267319E-3</v>
      </c>
      <c r="AD77" s="84">
        <f>STDEV($F72:$F86)</f>
        <v>9.8034492488576711E-4</v>
      </c>
      <c r="AE77" s="84">
        <f>AC77+_xlfn.T.INV(0.025,14)*AD77</f>
        <v>1.0583863832639589E-3</v>
      </c>
      <c r="AF77" s="84">
        <f>AC77+_xlfn.T.INV(0.975,14)*AD77</f>
        <v>5.2636478721895044E-3</v>
      </c>
    </row>
    <row r="78" spans="1:32" x14ac:dyDescent="0.25">
      <c r="A78" s="79">
        <v>2</v>
      </c>
      <c r="B78" s="79">
        <f>'data in order'!Q32</f>
        <v>-0.60099999999999909</v>
      </c>
      <c r="C78" s="66">
        <f>'data in order'!R32</f>
        <v>-7.5124999999999888E-3</v>
      </c>
      <c r="D78" s="79">
        <v>80</v>
      </c>
      <c r="E78" s="79">
        <f>B78-('Z ANOVA'!I$44*'Z t tests'!D78+'Z ANOVA'!I$43)</f>
        <v>-5.5657446808509148E-2</v>
      </c>
      <c r="F78" s="83">
        <f>C78-('Z ANOVA'!S$44*'Z t tests'!D78+'Z ANOVA'!S$43)</f>
        <v>3.8139601970503057E-3</v>
      </c>
      <c r="H78" s="80">
        <v>4</v>
      </c>
      <c r="I78" s="81">
        <f>AVERAGE($B72:$B91)</f>
        <v>-0.62590000000000001</v>
      </c>
      <c r="J78" s="81">
        <f>STDEV($B72:$B91)</f>
        <v>0.11081178922650375</v>
      </c>
      <c r="K78" s="81">
        <f>I78+_xlfn.T.INV(0.025,19)*J78</f>
        <v>-0.85783174036309595</v>
      </c>
      <c r="L78" s="81">
        <f>I78+_xlfn.T.INV(0.975,19)*J78</f>
        <v>-0.39396825963690418</v>
      </c>
      <c r="M78" s="95">
        <f t="shared" si="2"/>
        <v>0.46386348072619177</v>
      </c>
      <c r="N78" s="80">
        <v>4</v>
      </c>
      <c r="O78" s="81">
        <f>AVERAGE($E72:$E91)</f>
        <v>-8.5349520722517253E-2</v>
      </c>
      <c r="P78" s="81">
        <f>STDEV($E72:$E91)</f>
        <v>0.10342344964080517</v>
      </c>
      <c r="Q78" s="81">
        <f>O78+_xlfn.T.INV(0.025,19)*P78</f>
        <v>-0.30181728861060897</v>
      </c>
      <c r="R78" s="81">
        <f>O78+_xlfn.T.INV(0.975,19)*P78</f>
        <v>0.13111824716557433</v>
      </c>
      <c r="S78" s="95">
        <f t="shared" si="3"/>
        <v>0.43293553577618327</v>
      </c>
      <c r="V78" s="80">
        <v>4</v>
      </c>
      <c r="W78" s="84">
        <f>AVERAGE($C72:$C91)</f>
        <v>-7.8237500000000008E-3</v>
      </c>
      <c r="X78" s="84">
        <f>STDEV($C72:$C91)</f>
        <v>1.3851473653312993E-3</v>
      </c>
      <c r="Y78" s="84">
        <f>W78+_xlfn.T.INV(0.025,19)*X78</f>
        <v>-1.0722896754538705E-2</v>
      </c>
      <c r="Z78" s="84">
        <f>W78+_xlfn.T.INV(0.975,19)*X78</f>
        <v>-4.9246032454612985E-3</v>
      </c>
      <c r="AB78" s="80">
        <v>4</v>
      </c>
      <c r="AC78" s="84">
        <f>AVERAGE($F72:$F91)</f>
        <v>3.3900497143350035E-3</v>
      </c>
      <c r="AD78" s="84">
        <f>STDEV($F72:$F91)</f>
        <v>1.227919120176362E-3</v>
      </c>
      <c r="AE78" s="84">
        <f>AC78+_xlfn.T.INV(0.025,19)*AD78</f>
        <v>8.1998545893799011E-4</v>
      </c>
      <c r="AF78" s="84">
        <f>AC78+_xlfn.T.INV(0.975,19)*AD78</f>
        <v>5.9601139697320164E-3</v>
      </c>
    </row>
    <row r="79" spans="1:32" x14ac:dyDescent="0.25">
      <c r="A79" s="79">
        <v>2</v>
      </c>
      <c r="B79" s="79">
        <f>'data in order'!W32</f>
        <v>-0.6629999999999967</v>
      </c>
      <c r="C79" s="66">
        <f>'data in order'!X32</f>
        <v>-8.2874999999999581E-3</v>
      </c>
      <c r="D79" s="79">
        <v>80</v>
      </c>
      <c r="E79" s="79">
        <f>B79-('Z ANOVA'!I$44*'Z t tests'!D79+'Z ANOVA'!I$43)</f>
        <v>-0.11765744680850676</v>
      </c>
      <c r="F79" s="83">
        <f>C79-('Z ANOVA'!S$44*'Z t tests'!D79+'Z ANOVA'!S$43)</f>
        <v>3.0389601970503364E-3</v>
      </c>
      <c r="H79" s="80">
        <v>5</v>
      </c>
      <c r="I79" s="81">
        <f>AVERAGE($B72:$B96)</f>
        <v>-0.60939999999999939</v>
      </c>
      <c r="J79" s="81">
        <f>STDEV($B72:$B96)</f>
        <v>0.11928048177859377</v>
      </c>
      <c r="K79" s="81">
        <f>I79+_xlfn.T.INV(0.025,24)*J79</f>
        <v>-0.85558281477313702</v>
      </c>
      <c r="L79" s="81">
        <f>I79+_xlfn.T.INV(0.975,24)*J79</f>
        <v>-0.36321718522686181</v>
      </c>
      <c r="M79" s="95">
        <f t="shared" si="2"/>
        <v>0.49236562954627522</v>
      </c>
      <c r="N79" s="80">
        <v>5</v>
      </c>
      <c r="O79" s="81">
        <f>AVERAGE($E72:$E96)</f>
        <v>-7.7695691046098234E-2</v>
      </c>
      <c r="P79" s="81">
        <f>STDEV($E72:$E96)</f>
        <v>0.10992935224649994</v>
      </c>
      <c r="Q79" s="81">
        <f>O79+_xlfn.T.INV(0.025,24)*P79</f>
        <v>-0.30457872302834998</v>
      </c>
      <c r="R79" s="81">
        <f>O79+_xlfn.T.INV(0.975,24)*P79</f>
        <v>0.14918734093615355</v>
      </c>
      <c r="S79" s="95">
        <f t="shared" si="3"/>
        <v>0.45376606396450353</v>
      </c>
      <c r="V79" s="80">
        <v>5</v>
      </c>
      <c r="W79" s="84">
        <f>AVERAGE($C72:$C96)</f>
        <v>-7.6174999999999941E-3</v>
      </c>
      <c r="X79" s="84">
        <f>STDEV($C72:$C96)</f>
        <v>1.4910060222324266E-3</v>
      </c>
      <c r="Y79" s="84">
        <f>W79+_xlfn.T.INV(0.025,24)*X79</f>
        <v>-1.0694785184664223E-2</v>
      </c>
      <c r="Z79" s="84">
        <f>W79+_xlfn.T.INV(0.975,24)*X79</f>
        <v>-4.5402148153357649E-3</v>
      </c>
      <c r="AB79" s="80">
        <v>5</v>
      </c>
      <c r="AC79" s="84">
        <f>AVERAGE($F72:$F96)</f>
        <v>3.3877514645289397E-3</v>
      </c>
      <c r="AD79" s="84">
        <f>STDEV($F72:$F96)</f>
        <v>1.311724177743046E-3</v>
      </c>
      <c r="AE79" s="84">
        <f>AC79+_xlfn.T.INV(0.025,24)*AD79</f>
        <v>6.8048582083236279E-4</v>
      </c>
      <c r="AF79" s="84">
        <f>AC79+_xlfn.T.INV(0.975,24)*AD79</f>
        <v>6.0950171082255165E-3</v>
      </c>
    </row>
    <row r="80" spans="1:32" x14ac:dyDescent="0.25">
      <c r="A80" s="79">
        <v>2</v>
      </c>
      <c r="B80" s="79">
        <f>'data in order'!AC32</f>
        <v>-0.80200000000000671</v>
      </c>
      <c r="C80" s="66">
        <f>'data in order'!AD32</f>
        <v>-1.0025000000000084E-2</v>
      </c>
      <c r="D80" s="79">
        <v>80</v>
      </c>
      <c r="E80" s="79">
        <f>B80-('Z ANOVA'!I$44*'Z t tests'!D80+'Z ANOVA'!I$43)</f>
        <v>-0.25665744680851676</v>
      </c>
      <c r="F80" s="83">
        <f>C80-('Z ANOVA'!S$44*'Z t tests'!D80+'Z ANOVA'!S$43)</f>
        <v>1.3014601970502103E-3</v>
      </c>
      <c r="H80" s="80">
        <v>6</v>
      </c>
      <c r="I80" s="81">
        <f>AVERAGE($B72:$B96)</f>
        <v>-0.60939999999999939</v>
      </c>
      <c r="J80" s="81"/>
      <c r="K80" s="81"/>
      <c r="L80" s="81"/>
      <c r="M80" s="95"/>
      <c r="N80" s="80">
        <v>6</v>
      </c>
      <c r="O80" s="81"/>
      <c r="P80" s="81"/>
      <c r="Q80" s="81"/>
      <c r="R80" s="81"/>
      <c r="S80" s="95"/>
      <c r="V80" s="80">
        <v>6</v>
      </c>
      <c r="W80" s="84">
        <f>AVERAGE($C72:$C96)</f>
        <v>-7.6174999999999941E-3</v>
      </c>
      <c r="X80" s="84">
        <f>STDEV($C72:$C96)</f>
        <v>1.4910060222324266E-3</v>
      </c>
      <c r="Y80" s="84">
        <f>W80+_xlfn.T.INV(0.025,29)*X80</f>
        <v>-1.0666949713268127E-2</v>
      </c>
      <c r="Z80" s="84">
        <f>W80+_xlfn.T.INV(0.975,29)*X80</f>
        <v>-4.5680502867318628E-3</v>
      </c>
      <c r="AB80" s="80">
        <v>6</v>
      </c>
      <c r="AC80" s="84">
        <f>AVERAGE($F72:$F96)</f>
        <v>3.3877514645289397E-3</v>
      </c>
      <c r="AD80" s="84">
        <f>STDEV($F72:$F96)</f>
        <v>1.311724177743046E-3</v>
      </c>
      <c r="AE80" s="84">
        <f>AC80+_xlfn.T.INV(0.025,29)*AD80</f>
        <v>7.0497429390671334E-4</v>
      </c>
      <c r="AF80" s="84">
        <f>AC80+_xlfn.T.INV(0.975,29)*AD80</f>
        <v>6.0705286351511647E-3</v>
      </c>
    </row>
    <row r="81" spans="1:32" x14ac:dyDescent="0.25">
      <c r="A81" s="79">
        <v>2</v>
      </c>
      <c r="B81" s="79">
        <f>'data in order'!AI32</f>
        <v>-0.62600000000000477</v>
      </c>
      <c r="C81" s="66">
        <f>'data in order'!AJ32</f>
        <v>-7.8250000000000593E-3</v>
      </c>
      <c r="D81" s="79">
        <v>80</v>
      </c>
      <c r="E81" s="79">
        <f>B81-('Z ANOVA'!I$44*'Z t tests'!D81+'Z ANOVA'!I$43)</f>
        <v>-8.0657446808514832E-2</v>
      </c>
      <c r="F81" s="83">
        <f>C81-('Z ANOVA'!S$44*'Z t tests'!D81+'Z ANOVA'!S$43)</f>
        <v>3.5014601970502351E-3</v>
      </c>
      <c r="H81" s="80">
        <v>7</v>
      </c>
      <c r="I81" s="81">
        <f>AVERAGE($B72:$B101)</f>
        <v>-0.58479999999999899</v>
      </c>
      <c r="J81" s="81">
        <f>STDEV($B72:$B101)</f>
        <v>0.12337925830264394</v>
      </c>
      <c r="K81" s="81">
        <f>I81+_xlfn.T.INV(0.025,29)*J81</f>
        <v>-0.83713891630491399</v>
      </c>
      <c r="L81" s="81">
        <f>I81+_xlfn.T.INV(0.975,29)*J81</f>
        <v>-0.33246108369508415</v>
      </c>
      <c r="M81" s="95">
        <f t="shared" si="2"/>
        <v>0.50467783260982979</v>
      </c>
      <c r="N81" s="80">
        <v>7</v>
      </c>
      <c r="O81" s="81">
        <f>AVERAGE($E72:$E101)</f>
        <v>-6.2459219488769237E-2</v>
      </c>
      <c r="P81" s="81">
        <f>STDEV($E72:$E101)</f>
        <v>0.10732779462543617</v>
      </c>
      <c r="Q81" s="81">
        <f>O81+_xlfn.T.INV(0.025,29)*P81</f>
        <v>-0.28196920648144247</v>
      </c>
      <c r="R81" s="81">
        <f>O81+_xlfn.T.INV(0.975,29)*P81</f>
        <v>0.15705076750390387</v>
      </c>
      <c r="S81" s="95">
        <f t="shared" si="3"/>
        <v>0.43901997398534631</v>
      </c>
      <c r="V81" s="80">
        <v>7</v>
      </c>
      <c r="W81" s="84">
        <f>AVERAGE($C72:$C101)</f>
        <v>-7.3099999999999875E-3</v>
      </c>
      <c r="X81" s="84">
        <f>STDEV($C72:$C101)</f>
        <v>1.5422407287830511E-3</v>
      </c>
      <c r="Y81" s="84">
        <f>W81+_xlfn.T.INV(0.025,34)*X81</f>
        <v>-1.04442102531155E-2</v>
      </c>
      <c r="Z81" s="84">
        <f>W81+_xlfn.T.INV(0.975,34)*X81</f>
        <v>-4.1757897468844745E-3</v>
      </c>
      <c r="AB81" s="80">
        <v>7</v>
      </c>
      <c r="AC81" s="84">
        <f>AVERAGE($F72:$F101)</f>
        <v>3.4941963276800708E-3</v>
      </c>
      <c r="AD81" s="84">
        <f>STDEV($F72:$F101)</f>
        <v>1.2378142440038426E-3</v>
      </c>
      <c r="AE81" s="84">
        <f>AC81+_xlfn.T.INV(0.025,34)*AD81</f>
        <v>9.7865512674799853E-4</v>
      </c>
      <c r="AF81" s="84">
        <f>AC81+_xlfn.T.INV(0.975,34)*AD81</f>
        <v>6.009737528612143E-3</v>
      </c>
    </row>
    <row r="82" spans="1:32" x14ac:dyDescent="0.25">
      <c r="A82" s="79">
        <v>3</v>
      </c>
      <c r="B82" s="79">
        <f>'data in order'!K49</f>
        <v>-0.63599999999999568</v>
      </c>
      <c r="C82" s="66">
        <f>'data in order'!L49</f>
        <v>-7.9499999999999467E-3</v>
      </c>
      <c r="D82" s="79">
        <v>80</v>
      </c>
      <c r="E82" s="79">
        <f>B82-('Z ANOVA'!I$69*'Z t tests'!D82+'Z ANOVA'!I$68)</f>
        <v>-9.3503501773044562E-2</v>
      </c>
      <c r="F82" s="83">
        <f>C82-('Z ANOVA'!S$69*'Z t tests'!D82+'Z ANOVA'!S$68)</f>
        <v>3.333594480375613E-3</v>
      </c>
      <c r="H82" s="80">
        <v>8</v>
      </c>
      <c r="I82" s="81">
        <f>AVERAGE($B72:$B106)</f>
        <v>-0.55851428571428452</v>
      </c>
      <c r="J82" s="81">
        <f>STDEV($B72:$B106)</f>
        <v>0.13295916476797856</v>
      </c>
      <c r="K82" s="81">
        <f>I82+_xlfn.T.INV(0.025,34)*J82</f>
        <v>-0.82871981827747887</v>
      </c>
      <c r="L82" s="81">
        <f>I82+_xlfn.T.INV(0.975,34)*J82</f>
        <v>-0.28830875315109017</v>
      </c>
      <c r="M82" s="95">
        <f t="shared" si="2"/>
        <v>0.5404110651263887</v>
      </c>
      <c r="N82" s="80">
        <v>8</v>
      </c>
      <c r="O82" s="81">
        <f>AVERAGE($E72:$E106)</f>
        <v>-4.4950097382036397E-2</v>
      </c>
      <c r="P82" s="81">
        <f>STDEV($E72:$E106)</f>
        <v>0.11020659402109227</v>
      </c>
      <c r="Q82" s="81">
        <f>O82+_xlfn.T.INV(0.025,34)*P82</f>
        <v>-0.26891684297200813</v>
      </c>
      <c r="R82" s="81">
        <f>O82+_xlfn.T.INV(0.975,34)*P82</f>
        <v>0.17901664820793534</v>
      </c>
      <c r="S82" s="95">
        <f t="shared" si="3"/>
        <v>0.44793349117994347</v>
      </c>
      <c r="V82" s="80">
        <v>8</v>
      </c>
      <c r="W82" s="84">
        <f>AVERAGE($C72:$C106)</f>
        <v>-6.9814285714285577E-3</v>
      </c>
      <c r="X82" s="84">
        <f>STDEV($C72:$C106)</f>
        <v>1.6619895595997353E-3</v>
      </c>
      <c r="Y82" s="84">
        <f>W82+_xlfn.T.INV(0.025,39)*X82</f>
        <v>-1.0343119762826834E-2</v>
      </c>
      <c r="Z82" s="84">
        <f>W82+_xlfn.T.INV(0.975,39)*X82</f>
        <v>-3.6197373800302803E-3</v>
      </c>
      <c r="AB82" s="80">
        <v>8</v>
      </c>
      <c r="AC82" s="84">
        <f>AVERAGE($F72:$F106)</f>
        <v>3.6871602873424043E-3</v>
      </c>
      <c r="AD82" s="84">
        <f>STDEV($F72:$F106)</f>
        <v>1.2663020248891495E-3</v>
      </c>
      <c r="AE82" s="84">
        <f>AC82+_xlfn.T.INV(0.025,39)*AD82</f>
        <v>1.1258226795749591E-3</v>
      </c>
      <c r="AF82" s="84">
        <f>AC82+_xlfn.T.INV(0.975,39)*AD82</f>
        <v>6.2484978951098495E-3</v>
      </c>
    </row>
    <row r="83" spans="1:32" x14ac:dyDescent="0.25">
      <c r="A83" s="79">
        <v>3</v>
      </c>
      <c r="B83" s="79">
        <f>'data in order'!Q49</f>
        <v>-0.63899999999999579</v>
      </c>
      <c r="C83" s="66">
        <f>'data in order'!R49</f>
        <v>-7.9874999999999478E-3</v>
      </c>
      <c r="D83" s="79">
        <v>80</v>
      </c>
      <c r="E83" s="79">
        <f>B83-('Z ANOVA'!I$69*'Z t tests'!D83+'Z ANOVA'!I$68)</f>
        <v>-9.6503501773044675E-2</v>
      </c>
      <c r="F83" s="83">
        <f>C83-('Z ANOVA'!S$69*'Z t tests'!D83+'Z ANOVA'!S$68)</f>
        <v>3.296094480375612E-3</v>
      </c>
      <c r="M83" s="95">
        <f t="shared" si="2"/>
        <v>0</v>
      </c>
      <c r="S83" s="95">
        <f t="shared" si="3"/>
        <v>0</v>
      </c>
    </row>
    <row r="84" spans="1:32" x14ac:dyDescent="0.25">
      <c r="A84" s="79">
        <v>3</v>
      </c>
      <c r="B84" s="79">
        <f>'data in order'!W49</f>
        <v>-0.63400000000000034</v>
      </c>
      <c r="C84" s="66">
        <f>'data in order'!X49</f>
        <v>-7.925000000000005E-3</v>
      </c>
      <c r="D84" s="79">
        <v>80</v>
      </c>
      <c r="E84" s="79">
        <f>B84-('Z ANOVA'!I$69*'Z t tests'!D84+'Z ANOVA'!I$68)</f>
        <v>-9.1503501773049223E-2</v>
      </c>
      <c r="F84" s="83">
        <f>C84-('Z ANOVA'!S$69*'Z t tests'!D84+'Z ANOVA'!S$68)</f>
        <v>3.3585944803755548E-3</v>
      </c>
      <c r="M84" s="95">
        <f t="shared" si="2"/>
        <v>0</v>
      </c>
      <c r="S84" s="95">
        <f t="shared" si="3"/>
        <v>0</v>
      </c>
    </row>
    <row r="85" spans="1:32" x14ac:dyDescent="0.25">
      <c r="A85" s="79">
        <v>3</v>
      </c>
      <c r="B85" s="79">
        <f>'data in order'!AC49</f>
        <v>-0.76699999999999591</v>
      </c>
      <c r="C85" s="66">
        <f>'data in order'!AD49</f>
        <v>-9.5874999999999485E-3</v>
      </c>
      <c r="D85" s="79">
        <v>80</v>
      </c>
      <c r="E85" s="79">
        <f>B85-('Z ANOVA'!I$69*'Z t tests'!D85+'Z ANOVA'!I$68)</f>
        <v>-0.22450350177304479</v>
      </c>
      <c r="F85" s="83">
        <f>C85-('Z ANOVA'!S$69*'Z t tests'!D85+'Z ANOVA'!S$68)</f>
        <v>1.6960944803756112E-3</v>
      </c>
      <c r="M85" s="95">
        <f t="shared" si="2"/>
        <v>0</v>
      </c>
      <c r="S85" s="95">
        <f t="shared" si="3"/>
        <v>0</v>
      </c>
    </row>
    <row r="86" spans="1:32" x14ac:dyDescent="0.25">
      <c r="A86" s="79">
        <v>3</v>
      </c>
      <c r="B86" s="79">
        <f>'data in order'!AI49</f>
        <v>-0.61700000000000443</v>
      </c>
      <c r="C86" s="66">
        <f>'data in order'!AJ49</f>
        <v>-7.7125000000000552E-3</v>
      </c>
      <c r="D86" s="79">
        <v>80</v>
      </c>
      <c r="E86" s="79">
        <f>B86-('Z ANOVA'!I$69*'Z t tests'!D86+'Z ANOVA'!I$68)</f>
        <v>-7.4503501773053316E-2</v>
      </c>
      <c r="F86" s="83">
        <f>C86-('Z ANOVA'!S$69*'Z t tests'!D86+'Z ANOVA'!S$68)</f>
        <v>3.5710944803755045E-3</v>
      </c>
      <c r="M86" s="95">
        <f t="shared" si="2"/>
        <v>0</v>
      </c>
      <c r="S86" s="95">
        <f t="shared" si="3"/>
        <v>0</v>
      </c>
    </row>
    <row r="87" spans="1:32" x14ac:dyDescent="0.25">
      <c r="A87" s="79">
        <v>4</v>
      </c>
      <c r="B87" s="79">
        <f>'data in order'!K66</f>
        <v>-0.57500000000000284</v>
      </c>
      <c r="C87" s="66">
        <f>'data in order'!L66</f>
        <v>-7.1875000000000359E-3</v>
      </c>
      <c r="D87" s="79">
        <v>80</v>
      </c>
      <c r="E87" s="79">
        <f>B87-('Z ANOVA'!I$94*'Z t tests'!D87+'Z ANOVA'!I$93)</f>
        <v>-6.1070910904257758E-2</v>
      </c>
      <c r="F87" s="83">
        <f>C87-('Z ANOVA'!S$94*'Z t tests'!D87+'Z ANOVA'!S$93)</f>
        <v>3.3321474741597797E-3</v>
      </c>
      <c r="M87" s="95">
        <f t="shared" si="2"/>
        <v>0</v>
      </c>
      <c r="S87" s="95">
        <f t="shared" si="3"/>
        <v>0</v>
      </c>
    </row>
    <row r="88" spans="1:32" x14ac:dyDescent="0.25">
      <c r="A88" s="79">
        <v>4</v>
      </c>
      <c r="B88" s="79">
        <f>'data in order'!Q66</f>
        <v>-0.57200000000000273</v>
      </c>
      <c r="C88" s="66">
        <f>'data in order'!R66</f>
        <v>-7.1500000000000339E-3</v>
      </c>
      <c r="D88" s="79">
        <v>80</v>
      </c>
      <c r="E88" s="79">
        <f>B88-('Z ANOVA'!I$94*'Z t tests'!D88+'Z ANOVA'!I$93)</f>
        <v>-5.8070910904257644E-2</v>
      </c>
      <c r="F88" s="83">
        <f>C88-('Z ANOVA'!S$94*'Z t tests'!D88+'Z ANOVA'!S$93)</f>
        <v>3.3696474741597817E-3</v>
      </c>
      <c r="M88" s="95">
        <f t="shared" si="2"/>
        <v>0</v>
      </c>
      <c r="S88" s="95">
        <f t="shared" si="3"/>
        <v>0</v>
      </c>
    </row>
    <row r="89" spans="1:32" x14ac:dyDescent="0.25">
      <c r="A89" s="79">
        <v>4</v>
      </c>
      <c r="B89" s="79">
        <f>'data in order'!W66</f>
        <v>-0.33799999999999386</v>
      </c>
      <c r="C89" s="66">
        <f>'data in order'!X66</f>
        <v>-4.2249999999999233E-3</v>
      </c>
      <c r="D89" s="79">
        <v>80</v>
      </c>
      <c r="E89" s="79">
        <f>B89-('Z ANOVA'!I$94*'Z t tests'!D89+'Z ANOVA'!I$93)</f>
        <v>0.17592908909575122</v>
      </c>
      <c r="F89" s="83">
        <f>C89-('Z ANOVA'!S$94*'Z t tests'!D89+'Z ANOVA'!S$93)</f>
        <v>6.2946474741598923E-3</v>
      </c>
      <c r="M89" s="95">
        <f t="shared" si="2"/>
        <v>0</v>
      </c>
      <c r="S89" s="95">
        <f t="shared" si="3"/>
        <v>0</v>
      </c>
    </row>
    <row r="90" spans="1:32" x14ac:dyDescent="0.25">
      <c r="A90" s="79">
        <v>4</v>
      </c>
      <c r="B90" s="79">
        <f>'data in order'!AC66</f>
        <v>-0.40999999999999659</v>
      </c>
      <c r="C90" s="66">
        <f>'data in order'!AD66</f>
        <v>-5.1249999999999577E-3</v>
      </c>
      <c r="D90" s="79">
        <v>80</v>
      </c>
      <c r="E90" s="79">
        <f>B90-('Z ANOVA'!I$94*'Z t tests'!D90+'Z ANOVA'!I$93)</f>
        <v>0.10392908909574849</v>
      </c>
      <c r="F90" s="83">
        <f>C90-('Z ANOVA'!S$94*'Z t tests'!D90+'Z ANOVA'!S$93)</f>
        <v>5.3946474741598579E-3</v>
      </c>
      <c r="M90" s="95">
        <f t="shared" si="2"/>
        <v>0</v>
      </c>
      <c r="S90" s="95">
        <f t="shared" si="3"/>
        <v>0</v>
      </c>
    </row>
    <row r="91" spans="1:32" x14ac:dyDescent="0.25">
      <c r="A91" s="79">
        <v>4</v>
      </c>
      <c r="B91" s="79">
        <f>'data in order'!AI66</f>
        <v>-0.68200000000000216</v>
      </c>
      <c r="C91" s="66">
        <f>'data in order'!AJ66</f>
        <v>-8.5250000000000273E-3</v>
      </c>
      <c r="D91" s="79">
        <v>80</v>
      </c>
      <c r="E91" s="79">
        <f>B91-('Z ANOVA'!I$94*'Z t tests'!D91+'Z ANOVA'!I$93)</f>
        <v>-0.16807091090425708</v>
      </c>
      <c r="F91" s="83">
        <f>C91-('Z ANOVA'!S$94*'Z t tests'!D91+'Z ANOVA'!S$93)</f>
        <v>1.9946474741597883E-3</v>
      </c>
      <c r="M91" s="95">
        <f t="shared" si="2"/>
        <v>0</v>
      </c>
      <c r="S91" s="95">
        <f t="shared" si="3"/>
        <v>0</v>
      </c>
    </row>
    <row r="92" spans="1:32" x14ac:dyDescent="0.25">
      <c r="A92" s="79">
        <v>5</v>
      </c>
      <c r="B92" s="79">
        <f>'data in order'!K83</f>
        <v>-0.70699999999999363</v>
      </c>
      <c r="C92" s="66">
        <f>'data in order'!L83</f>
        <v>-8.8374999999999201E-3</v>
      </c>
      <c r="D92" s="79">
        <v>80</v>
      </c>
      <c r="E92" s="79">
        <f>B92-('Z ANOVA'!I$119*'Z t tests'!D92+'Z ANOVA'!I$118)</f>
        <v>-0.21068037234041898</v>
      </c>
      <c r="F92" s="83">
        <f>C92-('Z ANOVA'!S$119*'Z t tests'!D92+'Z ANOVA'!S$118)</f>
        <v>1.3335584653047239E-3</v>
      </c>
      <c r="M92" s="95">
        <f t="shared" si="2"/>
        <v>0</v>
      </c>
      <c r="S92" s="95">
        <f t="shared" si="3"/>
        <v>0</v>
      </c>
    </row>
    <row r="93" spans="1:32" x14ac:dyDescent="0.25">
      <c r="A93" s="79">
        <v>5</v>
      </c>
      <c r="B93" s="79">
        <f>'data in order'!Q83</f>
        <v>-0.43699999999999761</v>
      </c>
      <c r="C93" s="66">
        <f>'data in order'!R83</f>
        <v>-5.46249999999997E-3</v>
      </c>
      <c r="D93" s="79">
        <v>80</v>
      </c>
      <c r="E93" s="79">
        <f>B93-('Z ANOVA'!I$119*'Z t tests'!D93+'Z ANOVA'!I$118)</f>
        <v>5.9319627659577046E-2</v>
      </c>
      <c r="F93" s="83">
        <f>C93-('Z ANOVA'!S$119*'Z t tests'!D93+'Z ANOVA'!S$118)</f>
        <v>4.708558465304674E-3</v>
      </c>
      <c r="M93" s="95">
        <f t="shared" si="2"/>
        <v>0</v>
      </c>
      <c r="S93" s="95">
        <f t="shared" si="3"/>
        <v>0</v>
      </c>
    </row>
    <row r="94" spans="1:32" x14ac:dyDescent="0.25">
      <c r="A94" s="79">
        <v>5</v>
      </c>
      <c r="B94" s="79">
        <f>'data in order'!W83</f>
        <v>-0.66899999999999693</v>
      </c>
      <c r="C94" s="66">
        <f>'data in order'!X83</f>
        <v>-8.362499999999962E-3</v>
      </c>
      <c r="D94" s="79">
        <v>80</v>
      </c>
      <c r="E94" s="79">
        <f>B94-('Z ANOVA'!I$119*'Z t tests'!D94+'Z ANOVA'!I$118)</f>
        <v>-0.17268037234042227</v>
      </c>
      <c r="F94" s="83">
        <f>C94-('Z ANOVA'!S$119*'Z t tests'!D94+'Z ANOVA'!S$118)</f>
        <v>1.808558465304682E-3</v>
      </c>
      <c r="M94" s="95">
        <f t="shared" si="2"/>
        <v>0</v>
      </c>
      <c r="S94" s="95">
        <f t="shared" si="3"/>
        <v>0</v>
      </c>
    </row>
    <row r="95" spans="1:32" x14ac:dyDescent="0.25">
      <c r="A95" s="79">
        <v>5</v>
      </c>
      <c r="B95" s="79">
        <f>'data in order'!AC83</f>
        <v>-0.52400000000000091</v>
      </c>
      <c r="C95" s="66">
        <f>'data in order'!AD83</f>
        <v>-6.5500000000000115E-3</v>
      </c>
      <c r="D95" s="79">
        <v>80</v>
      </c>
      <c r="E95" s="79">
        <f>B95-('Z ANOVA'!I$119*'Z t tests'!D95+'Z ANOVA'!I$118)</f>
        <v>-2.7680372340426251E-2</v>
      </c>
      <c r="F95" s="83">
        <f>C95-('Z ANOVA'!S$119*'Z t tests'!D95+'Z ANOVA'!S$118)</f>
        <v>3.6210584653046324E-3</v>
      </c>
      <c r="M95" s="95">
        <f t="shared" si="2"/>
        <v>0</v>
      </c>
      <c r="S95" s="95">
        <f t="shared" si="3"/>
        <v>0</v>
      </c>
    </row>
    <row r="96" spans="1:32" x14ac:dyDescent="0.25">
      <c r="A96" s="79">
        <v>5</v>
      </c>
      <c r="B96" s="79">
        <f>'data in order'!AI83</f>
        <v>-0.37999999999999545</v>
      </c>
      <c r="C96" s="66">
        <f>'data in order'!AJ83</f>
        <v>-4.7499999999999435E-3</v>
      </c>
      <c r="D96" s="79">
        <v>80</v>
      </c>
      <c r="E96" s="79">
        <f>B96-('Z ANOVA'!I$119*'Z t tests'!D96+'Z ANOVA'!I$118)</f>
        <v>0.11631962765957921</v>
      </c>
      <c r="F96" s="83">
        <f>C96-('Z ANOVA'!S$119*'Z t tests'!D96+'Z ANOVA'!S$118)</f>
        <v>5.4210584653047005E-3</v>
      </c>
      <c r="M96" s="95">
        <f t="shared" si="2"/>
        <v>0</v>
      </c>
      <c r="S96" s="95">
        <f t="shared" si="3"/>
        <v>0</v>
      </c>
    </row>
    <row r="97" spans="1:32" x14ac:dyDescent="0.25">
      <c r="A97" s="79">
        <v>7</v>
      </c>
      <c r="B97" s="79">
        <f>'data in order'!K117</f>
        <v>-0.50799999999999557</v>
      </c>
      <c r="C97" s="66">
        <f>'data in order'!L117</f>
        <v>-6.3499999999999442E-3</v>
      </c>
      <c r="D97" s="79">
        <v>80</v>
      </c>
      <c r="E97" s="79">
        <f>B97-('Z ANOVA'!I$144*'Z t tests'!D97+'Z ANOVA'!I$143)</f>
        <v>-3.2476861702123216E-2</v>
      </c>
      <c r="F97" s="83">
        <f>C97-('Z ANOVA'!S$144*'Z t tests'!D97+'Z ANOVA'!S$143)</f>
        <v>3.4489206434357416E-3</v>
      </c>
      <c r="M97" s="95">
        <f t="shared" si="2"/>
        <v>0</v>
      </c>
      <c r="S97" s="95">
        <f t="shared" si="3"/>
        <v>0</v>
      </c>
    </row>
    <row r="98" spans="1:32" x14ac:dyDescent="0.25">
      <c r="A98" s="79">
        <v>7</v>
      </c>
      <c r="B98" s="79">
        <f>'data in order'!Q117</f>
        <v>-0.38500000000000512</v>
      </c>
      <c r="C98" s="66">
        <f>'data in order'!R117</f>
        <v>-4.8125000000000641E-3</v>
      </c>
      <c r="D98" s="79">
        <v>80</v>
      </c>
      <c r="E98" s="79">
        <f>B98-('Z ANOVA'!I$144*'Z t tests'!D98+'Z ANOVA'!I$143)</f>
        <v>9.0523138297867234E-2</v>
      </c>
      <c r="F98" s="83">
        <f>C98-('Z ANOVA'!S$144*'Z t tests'!D98+'Z ANOVA'!S$143)</f>
        <v>4.9864206434356217E-3</v>
      </c>
      <c r="M98" s="95">
        <f t="shared" si="2"/>
        <v>0</v>
      </c>
      <c r="S98" s="95">
        <f t="shared" si="3"/>
        <v>0</v>
      </c>
    </row>
    <row r="99" spans="1:32" x14ac:dyDescent="0.25">
      <c r="A99" s="79">
        <v>7</v>
      </c>
      <c r="B99" s="79">
        <f>'data in order'!W117</f>
        <v>-0.44799999999999329</v>
      </c>
      <c r="C99" s="66">
        <f>'data in order'!X117</f>
        <v>-5.5999999999999158E-3</v>
      </c>
      <c r="D99" s="79">
        <v>80</v>
      </c>
      <c r="E99" s="79">
        <f>B99-('Z ANOVA'!I$144*'Z t tests'!D99+'Z ANOVA'!I$143)</f>
        <v>2.7523138297879057E-2</v>
      </c>
      <c r="F99" s="83">
        <f>C99-('Z ANOVA'!S$144*'Z t tests'!D99+'Z ANOVA'!S$143)</f>
        <v>4.19892064343577E-3</v>
      </c>
      <c r="M99" s="95">
        <f t="shared" si="2"/>
        <v>0</v>
      </c>
      <c r="S99" s="95">
        <f t="shared" si="3"/>
        <v>0</v>
      </c>
    </row>
    <row r="100" spans="1:32" x14ac:dyDescent="0.25">
      <c r="A100" s="79">
        <v>7</v>
      </c>
      <c r="B100" s="79">
        <f>'data in order'!AC117</f>
        <v>-0.48399999999999466</v>
      </c>
      <c r="C100" s="66">
        <f>'data in order'!AD117</f>
        <v>-6.049999999999933E-3</v>
      </c>
      <c r="D100" s="79">
        <v>80</v>
      </c>
      <c r="E100" s="79">
        <f>B100-('Z ANOVA'!I$144*'Z t tests'!D100+'Z ANOVA'!I$143)</f>
        <v>-8.4768617021223069E-3</v>
      </c>
      <c r="F100" s="83">
        <f>C100-('Z ANOVA'!S$144*'Z t tests'!D100+'Z ANOVA'!S$143)</f>
        <v>3.7489206434357528E-3</v>
      </c>
      <c r="M100" s="95">
        <f t="shared" si="2"/>
        <v>0</v>
      </c>
      <c r="S100" s="95">
        <f t="shared" si="3"/>
        <v>0</v>
      </c>
    </row>
    <row r="101" spans="1:32" x14ac:dyDescent="0.25">
      <c r="A101" s="79">
        <v>7</v>
      </c>
      <c r="B101" s="79">
        <f>'data in order'!AI117</f>
        <v>-0.48399999999999466</v>
      </c>
      <c r="C101" s="66">
        <f>'data in order'!AJ117</f>
        <v>-6.049999999999933E-3</v>
      </c>
      <c r="D101" s="79">
        <v>80</v>
      </c>
      <c r="E101" s="79">
        <f>B101-('Z ANOVA'!I$144*'Z t tests'!D101+'Z ANOVA'!I$143)</f>
        <v>-8.4768617021223069E-3</v>
      </c>
      <c r="F101" s="83">
        <f>C101-('Z ANOVA'!S$144*'Z t tests'!D101+'Z ANOVA'!S$143)</f>
        <v>3.7489206434357528E-3</v>
      </c>
      <c r="M101" s="95">
        <f t="shared" si="2"/>
        <v>0</v>
      </c>
      <c r="S101" s="95">
        <f t="shared" si="3"/>
        <v>0</v>
      </c>
    </row>
    <row r="102" spans="1:32" x14ac:dyDescent="0.25">
      <c r="A102" s="79">
        <v>8</v>
      </c>
      <c r="B102" s="79">
        <f>'data in order'!K134</f>
        <v>-0.38100000000000023</v>
      </c>
      <c r="C102" s="66">
        <f>'data in order'!L134</f>
        <v>-4.7625000000000028E-3</v>
      </c>
      <c r="D102" s="79">
        <v>80</v>
      </c>
      <c r="E102" s="79">
        <f>B102-('Z ANOVA'!I$169*'Z t tests'!D102+'Z ANOVA'!I$168)</f>
        <v>7.9904635258358558E-2</v>
      </c>
      <c r="F102" s="83">
        <f>C102-('Z ANOVA'!S$169*'Z t tests'!D102+'Z ANOVA'!S$168)</f>
        <v>5.0924440453163772E-3</v>
      </c>
      <c r="M102" s="95">
        <f t="shared" si="2"/>
        <v>0</v>
      </c>
      <c r="S102" s="95">
        <f t="shared" si="3"/>
        <v>0</v>
      </c>
    </row>
    <row r="103" spans="1:32" x14ac:dyDescent="0.25">
      <c r="A103" s="79">
        <v>8</v>
      </c>
      <c r="B103" s="79">
        <f>'data in order'!Q134</f>
        <v>-0.31799999999999784</v>
      </c>
      <c r="C103" s="66">
        <f>'data in order'!R134</f>
        <v>-3.9749999999999733E-3</v>
      </c>
      <c r="D103" s="79">
        <v>80</v>
      </c>
      <c r="E103" s="79">
        <f>B103-('Z ANOVA'!I$169*'Z t tests'!D103+'Z ANOVA'!I$168)</f>
        <v>0.14290463525836095</v>
      </c>
      <c r="F103" s="83">
        <f>C103-('Z ANOVA'!S$169*'Z t tests'!D103+'Z ANOVA'!S$168)</f>
        <v>5.8799440453164067E-3</v>
      </c>
      <c r="M103" s="95">
        <f t="shared" si="2"/>
        <v>0</v>
      </c>
      <c r="S103" s="95">
        <f t="shared" si="3"/>
        <v>0</v>
      </c>
    </row>
    <row r="104" spans="1:32" x14ac:dyDescent="0.25">
      <c r="A104" s="79">
        <v>8</v>
      </c>
      <c r="B104" s="79">
        <f>'data in order'!W134</f>
        <v>-0.48099999999999454</v>
      </c>
      <c r="C104" s="66">
        <f>'data in order'!X134</f>
        <v>-6.012499999999932E-3</v>
      </c>
      <c r="D104" s="79">
        <v>80</v>
      </c>
      <c r="E104" s="79">
        <f>B104-('Z ANOVA'!I$169*'Z t tests'!D104+'Z ANOVA'!I$168)</f>
        <v>-2.0095364741635757E-2</v>
      </c>
      <c r="F104" s="83">
        <f>C104-('Z ANOVA'!S$169*'Z t tests'!D104+'Z ANOVA'!S$168)</f>
        <v>3.8424440453164481E-3</v>
      </c>
      <c r="M104" s="95">
        <f t="shared" si="2"/>
        <v>0</v>
      </c>
      <c r="S104" s="95">
        <f t="shared" si="3"/>
        <v>0</v>
      </c>
    </row>
    <row r="105" spans="1:32" x14ac:dyDescent="0.25">
      <c r="A105" s="79">
        <v>8</v>
      </c>
      <c r="B105" s="79">
        <f>'data in order'!AC134</f>
        <v>-0.42900000000000205</v>
      </c>
      <c r="C105" s="66">
        <f>'data in order'!AD134</f>
        <v>-5.3625000000000252E-3</v>
      </c>
      <c r="D105" s="79">
        <v>80</v>
      </c>
      <c r="E105" s="79">
        <f>B105-('Z ANOVA'!I$169*'Z t tests'!D105+'Z ANOVA'!I$168)</f>
        <v>3.1904635258356739E-2</v>
      </c>
      <c r="F105" s="83">
        <f>C105-('Z ANOVA'!S$169*'Z t tests'!D105+'Z ANOVA'!S$168)</f>
        <v>4.4924440453163548E-3</v>
      </c>
      <c r="M105" s="95">
        <f t="shared" si="2"/>
        <v>0</v>
      </c>
      <c r="S105" s="95">
        <f t="shared" si="3"/>
        <v>0</v>
      </c>
    </row>
    <row r="106" spans="1:32" x14ac:dyDescent="0.25">
      <c r="A106" s="79">
        <v>8</v>
      </c>
      <c r="B106" s="79">
        <f>'data in order'!AI134</f>
        <v>-0.39499999999999602</v>
      </c>
      <c r="C106" s="66">
        <f>'data in order'!AJ134</f>
        <v>-4.9374999999999506E-3</v>
      </c>
      <c r="D106" s="79">
        <v>80</v>
      </c>
      <c r="E106" s="79">
        <f>B106-('Z ANOVA'!I$169*'Z t tests'!D106+'Z ANOVA'!I$168)</f>
        <v>6.5904635258362765E-2</v>
      </c>
      <c r="F106" s="83">
        <f>C106-('Z ANOVA'!S$169*'Z t tests'!D106+'Z ANOVA'!S$168)</f>
        <v>4.9174440453164294E-3</v>
      </c>
      <c r="M106" s="95">
        <f t="shared" si="2"/>
        <v>0</v>
      </c>
      <c r="S106" s="95">
        <f t="shared" si="3"/>
        <v>0</v>
      </c>
    </row>
    <row r="107" spans="1:32" ht="15.6" x14ac:dyDescent="0.3">
      <c r="A107" s="79">
        <v>1</v>
      </c>
      <c r="B107" s="79">
        <f>'data in order'!K16</f>
        <v>-0.6810000000000116</v>
      </c>
      <c r="C107" s="66">
        <f>'data in order'!L16</f>
        <v>-4.2562500000000725E-3</v>
      </c>
      <c r="D107" s="79">
        <v>160</v>
      </c>
      <c r="E107" s="79">
        <f>B107-('Z ANOVA'!I$18*'Z t tests'!D107+'Z ANOVA'!I$17)</f>
        <v>0.18200186170211663</v>
      </c>
      <c r="F107" s="83">
        <f>C107-('Z ANOVA'!S$18*'Z t tests'!D107+'Z ANOVA'!S$17)</f>
        <v>2.1195066187136621E-3</v>
      </c>
      <c r="H107" s="92" t="s">
        <v>225</v>
      </c>
      <c r="I107" s="93"/>
      <c r="J107" s="93"/>
      <c r="K107" s="93"/>
      <c r="L107" s="94"/>
      <c r="M107" s="95">
        <f t="shared" si="2"/>
        <v>0</v>
      </c>
      <c r="N107" s="92" t="s">
        <v>226</v>
      </c>
      <c r="O107" s="93"/>
      <c r="P107" s="93"/>
      <c r="Q107" s="93"/>
      <c r="R107" s="94"/>
      <c r="S107" s="95">
        <f t="shared" si="3"/>
        <v>0</v>
      </c>
      <c r="V107" s="92" t="s">
        <v>233</v>
      </c>
      <c r="W107" s="93"/>
      <c r="X107" s="93"/>
      <c r="Y107" s="93"/>
      <c r="Z107" s="94"/>
      <c r="AB107" s="92" t="s">
        <v>234</v>
      </c>
      <c r="AC107" s="93"/>
      <c r="AD107" s="93"/>
      <c r="AE107" s="93"/>
      <c r="AF107" s="94"/>
    </row>
    <row r="108" spans="1:32" x14ac:dyDescent="0.25">
      <c r="A108" s="79">
        <v>1</v>
      </c>
      <c r="B108" s="79">
        <f>'data in order'!Q16</f>
        <v>-0.88599999999999568</v>
      </c>
      <c r="C108" s="66">
        <f>'data in order'!R16</f>
        <v>-5.537499999999973E-3</v>
      </c>
      <c r="D108" s="79">
        <v>160</v>
      </c>
      <c r="E108" s="79">
        <f>B108-('Z ANOVA'!I$18*'Z t tests'!D108+'Z ANOVA'!I$17)</f>
        <v>-2.2998138297867454E-2</v>
      </c>
      <c r="F108" s="83">
        <f>C108-('Z ANOVA'!S$18*'Z t tests'!D108+'Z ANOVA'!S$17)</f>
        <v>8.3825661871376154E-4</v>
      </c>
      <c r="H108" s="80"/>
      <c r="I108" s="80"/>
      <c r="J108" s="80"/>
      <c r="K108" s="82" t="s">
        <v>196</v>
      </c>
      <c r="L108" s="82"/>
      <c r="M108" s="95"/>
      <c r="N108" s="80"/>
      <c r="O108" s="80"/>
      <c r="P108" s="80"/>
      <c r="Q108" s="82" t="s">
        <v>196</v>
      </c>
      <c r="R108" s="82"/>
      <c r="S108" s="95"/>
      <c r="V108" s="80"/>
      <c r="W108" s="80"/>
      <c r="X108" s="80"/>
      <c r="Y108" s="82" t="s">
        <v>196</v>
      </c>
      <c r="Z108" s="82"/>
      <c r="AB108" s="80"/>
      <c r="AC108" s="80"/>
      <c r="AD108" s="80"/>
      <c r="AE108" s="82" t="s">
        <v>196</v>
      </c>
      <c r="AF108" s="82"/>
    </row>
    <row r="109" spans="1:32" x14ac:dyDescent="0.25">
      <c r="A109" s="79">
        <v>1</v>
      </c>
      <c r="B109" s="79">
        <f>'data in order'!W16</f>
        <v>-0.66499999999999204</v>
      </c>
      <c r="C109" s="66">
        <f>'data in order'!X16</f>
        <v>-4.1562499999999499E-3</v>
      </c>
      <c r="D109" s="79">
        <v>160</v>
      </c>
      <c r="E109" s="79">
        <f>B109-('Z ANOVA'!I$18*'Z t tests'!D109+'Z ANOVA'!I$17)</f>
        <v>0.19800186170213618</v>
      </c>
      <c r="F109" s="83">
        <f>C109-('Z ANOVA'!S$18*'Z t tests'!D109+'Z ANOVA'!S$17)</f>
        <v>2.2195066187137846E-3</v>
      </c>
      <c r="H109" s="80" t="s">
        <v>173</v>
      </c>
      <c r="I109" s="80" t="s">
        <v>169</v>
      </c>
      <c r="J109" s="80" t="s">
        <v>170</v>
      </c>
      <c r="K109" s="80" t="s">
        <v>171</v>
      </c>
      <c r="L109" s="80" t="s">
        <v>172</v>
      </c>
      <c r="M109" s="95"/>
      <c r="N109" s="80" t="s">
        <v>173</v>
      </c>
      <c r="O109" s="80" t="s">
        <v>169</v>
      </c>
      <c r="P109" s="80" t="s">
        <v>170</v>
      </c>
      <c r="Q109" s="80" t="s">
        <v>171</v>
      </c>
      <c r="R109" s="80" t="s">
        <v>172</v>
      </c>
      <c r="S109" s="95"/>
      <c r="V109" s="80" t="s">
        <v>173</v>
      </c>
      <c r="W109" s="80" t="s">
        <v>169</v>
      </c>
      <c r="X109" s="80" t="s">
        <v>170</v>
      </c>
      <c r="Y109" s="80" t="s">
        <v>171</v>
      </c>
      <c r="Z109" s="80" t="s">
        <v>172</v>
      </c>
      <c r="AB109" s="80" t="s">
        <v>173</v>
      </c>
      <c r="AC109" s="80" t="s">
        <v>169</v>
      </c>
      <c r="AD109" s="80" t="s">
        <v>170</v>
      </c>
      <c r="AE109" s="80" t="s">
        <v>171</v>
      </c>
      <c r="AF109" s="80" t="s">
        <v>172</v>
      </c>
    </row>
    <row r="110" spans="1:32" x14ac:dyDescent="0.25">
      <c r="A110" s="79">
        <v>1</v>
      </c>
      <c r="B110" s="79">
        <f>'data in order'!AC16</f>
        <v>-0.83899999999999864</v>
      </c>
      <c r="C110" s="66">
        <f>'data in order'!AD16</f>
        <v>-5.2437499999999915E-3</v>
      </c>
      <c r="D110" s="79">
        <v>160</v>
      </c>
      <c r="E110" s="79">
        <f>B110-('Z ANOVA'!I$18*'Z t tests'!D110+'Z ANOVA'!I$17)</f>
        <v>2.400186170212959E-2</v>
      </c>
      <c r="F110" s="83">
        <f>C110-('Z ANOVA'!S$18*'Z t tests'!D110+'Z ANOVA'!S$17)</f>
        <v>1.1320066187137431E-3</v>
      </c>
      <c r="H110" s="80">
        <v>1</v>
      </c>
      <c r="I110" s="81">
        <f>AVERAGE($B107:$B111)</f>
        <v>-0.78919999999999957</v>
      </c>
      <c r="J110" s="81">
        <f>STDEV($B107:$B111)</f>
        <v>0.10763921218589283</v>
      </c>
      <c r="K110" s="81">
        <f>I110+_xlfn.T.INV(0.025,4)*J110</f>
        <v>-1.0880543638008684</v>
      </c>
      <c r="L110" s="81">
        <f>I110+_xlfn.T.INV(0.975,4)*J110</f>
        <v>-0.4903456361991308</v>
      </c>
      <c r="M110" s="95">
        <f t="shared" si="2"/>
        <v>0.59770872760173765</v>
      </c>
      <c r="N110" s="80">
        <v>1</v>
      </c>
      <c r="O110" s="81">
        <f>AVERAGE($E107:$E111)</f>
        <v>7.3801861702128629E-2</v>
      </c>
      <c r="P110" s="81">
        <f>STDEV($E107:$E111)</f>
        <v>0.10763921218589266</v>
      </c>
      <c r="Q110" s="81">
        <f>O110+_xlfn.T.INV(0.025,4)*P110</f>
        <v>-0.2250525020987397</v>
      </c>
      <c r="R110" s="81">
        <f>O110+_xlfn.T.INV(0.975,4)*P110</f>
        <v>0.37265622550299693</v>
      </c>
      <c r="S110" s="95">
        <f t="shared" si="3"/>
        <v>0.59770872760173666</v>
      </c>
      <c r="V110" s="80">
        <v>1</v>
      </c>
      <c r="W110" s="84">
        <f>AVERAGE($C107:$C111)</f>
        <v>-4.9324999999999977E-3</v>
      </c>
      <c r="X110" s="84">
        <f>STDEV($C107:$C111)</f>
        <v>6.7274507616182921E-4</v>
      </c>
      <c r="Y110" s="84">
        <f>W110+_xlfn.T.INV(0.025,4)*X110</f>
        <v>-6.800339773755425E-3</v>
      </c>
      <c r="Z110" s="84">
        <f>W110+_xlfn.T.INV(0.975,4)*X110</f>
        <v>-3.0646602262445703E-3</v>
      </c>
      <c r="AB110" s="80">
        <v>1</v>
      </c>
      <c r="AC110" s="84">
        <f>AVERAGE($F107:$F111)</f>
        <v>1.4432566187137373E-3</v>
      </c>
      <c r="AD110" s="84">
        <f>STDEV($F107:$F111)</f>
        <v>6.7274507616182921E-4</v>
      </c>
      <c r="AE110" s="84">
        <f>AC110+_xlfn.T.INV(0.025,4)*AD110</f>
        <v>-4.2458315504169007E-4</v>
      </c>
      <c r="AF110" s="84">
        <f>AC110+_xlfn.T.INV(0.975,4)*AD110</f>
        <v>3.3110963924691643E-3</v>
      </c>
    </row>
    <row r="111" spans="1:32" x14ac:dyDescent="0.25">
      <c r="A111" s="79">
        <v>1</v>
      </c>
      <c r="B111" s="79">
        <f>'data in order'!AI16</f>
        <v>-0.875</v>
      </c>
      <c r="C111" s="66">
        <f>'data in order'!AJ16</f>
        <v>-5.4687499999999997E-3</v>
      </c>
      <c r="D111" s="79">
        <v>160</v>
      </c>
      <c r="E111" s="79">
        <f>B111-('Z ANOVA'!I$18*'Z t tests'!D111+'Z ANOVA'!I$17)</f>
        <v>-1.1998138297871774E-2</v>
      </c>
      <c r="F111" s="83">
        <f>C111-('Z ANOVA'!S$18*'Z t tests'!D111+'Z ANOVA'!S$17)</f>
        <v>9.0700661871373489E-4</v>
      </c>
      <c r="H111" s="80">
        <v>2</v>
      </c>
      <c r="I111" s="81">
        <f>AVERAGE($B107:$B116)</f>
        <v>-0.75360000000000016</v>
      </c>
      <c r="J111" s="81">
        <f>STDEV($B107:$B116)</f>
        <v>0.13149837345846502</v>
      </c>
      <c r="K111" s="81">
        <f>I111+_xlfn.T.INV(0.025,9)*J111</f>
        <v>-1.0510699874153802</v>
      </c>
      <c r="L111" s="81">
        <f>I111+_xlfn.T.INV(0.975,9)*J111</f>
        <v>-0.45613001258462016</v>
      </c>
      <c r="M111" s="95">
        <f t="shared" si="2"/>
        <v>0.59493997483076</v>
      </c>
      <c r="N111" s="80">
        <v>2</v>
      </c>
      <c r="O111" s="81">
        <f>AVERAGE($E107:$E116)</f>
        <v>9.9440292553192228E-2</v>
      </c>
      <c r="P111" s="81">
        <f>STDEV($E107:$E116)</f>
        <v>0.12889534573316352</v>
      </c>
      <c r="Q111" s="81">
        <f>O111+_xlfn.T.INV(0.025,9)*P111</f>
        <v>-0.19214123704843475</v>
      </c>
      <c r="R111" s="81">
        <f>O111+_xlfn.T.INV(0.975,9)*P111</f>
        <v>0.39102182215481918</v>
      </c>
      <c r="S111" s="95">
        <f t="shared" si="3"/>
        <v>0.58316305920325395</v>
      </c>
      <c r="V111" s="80">
        <v>2</v>
      </c>
      <c r="W111" s="84">
        <f>AVERAGE($C107:$C116)</f>
        <v>-4.7100000000000006E-3</v>
      </c>
      <c r="X111" s="84">
        <f>STDEV($C107:$C116)</f>
        <v>8.2186483411540712E-4</v>
      </c>
      <c r="Y111" s="84">
        <f>W111+_xlfn.T.INV(0.025,9)*X111</f>
        <v>-6.5691874213461279E-3</v>
      </c>
      <c r="Z111" s="84">
        <f>W111+_xlfn.T.INV(0.975,9)*X111</f>
        <v>-2.8508125786538743E-3</v>
      </c>
      <c r="AB111" s="80">
        <v>2</v>
      </c>
      <c r="AC111" s="84">
        <f>AVERAGE($F107:$F116)</f>
        <v>1.5838254049806613E-3</v>
      </c>
      <c r="AD111" s="84">
        <f>STDEV($F107:$F116)</f>
        <v>8.015048060246488E-4</v>
      </c>
      <c r="AE111" s="84">
        <f>AC111+_xlfn.T.INV(0.025,9)*AD111</f>
        <v>-2.2930443298518422E-4</v>
      </c>
      <c r="AF111" s="84">
        <f>AC111+_xlfn.T.INV(0.975,9)*AD111</f>
        <v>3.3969552429465063E-3</v>
      </c>
    </row>
    <row r="112" spans="1:32" x14ac:dyDescent="0.25">
      <c r="A112" s="79">
        <v>2</v>
      </c>
      <c r="B112" s="79">
        <f>'data in order'!K33</f>
        <v>-0.82900000000000773</v>
      </c>
      <c r="C112" s="66">
        <f>'data in order'!L33</f>
        <v>-5.1812500000000487E-3</v>
      </c>
      <c r="D112" s="79">
        <v>160</v>
      </c>
      <c r="E112" s="79">
        <f>B112-('Z ANOVA'!I$44*'Z t tests'!D112+'Z ANOVA'!I$43)</f>
        <v>1.4078723404248761E-2</v>
      </c>
      <c r="F112" s="83">
        <f>C112-('Z ANOVA'!S$44*'Z t tests'!D112+'Z ANOVA'!S$43)</f>
        <v>1.0306441912475411E-3</v>
      </c>
      <c r="H112" s="80">
        <v>3</v>
      </c>
      <c r="I112" s="81">
        <f>AVERAGE($B107:$B121)</f>
        <v>-0.75233333333333496</v>
      </c>
      <c r="J112" s="81">
        <f>STDEV($B107:$B121)</f>
        <v>0.12720324943438624</v>
      </c>
      <c r="K112" s="81">
        <f>I112+_xlfn.T.INV(0.025,14)*J112</f>
        <v>-1.0251571693800945</v>
      </c>
      <c r="L112" s="81">
        <f>I112+_xlfn.T.INV(0.975,14)*J112</f>
        <v>-0.47950949728657549</v>
      </c>
      <c r="M112" s="95">
        <f t="shared" si="2"/>
        <v>0.54564767209351905</v>
      </c>
      <c r="N112" s="80">
        <v>3</v>
      </c>
      <c r="O112" s="81">
        <f>AVERAGE($E107:$E121)</f>
        <v>9.2509736997635386E-2</v>
      </c>
      <c r="P112" s="81">
        <f>STDEV($E107:$E121)</f>
        <v>0.12587461714349746</v>
      </c>
      <c r="Q112" s="81">
        <f>O112+_xlfn.T.INV(0.025,14)*P112</f>
        <v>-0.17746446619848821</v>
      </c>
      <c r="R112" s="81">
        <f>O112+_xlfn.T.INV(0.975,14)*P112</f>
        <v>0.36248394019375885</v>
      </c>
      <c r="S112" s="95">
        <f t="shared" si="3"/>
        <v>0.53994840639224706</v>
      </c>
      <c r="V112" s="80">
        <v>3</v>
      </c>
      <c r="W112" s="84">
        <f>AVERAGE($C107:$C121)</f>
        <v>-4.7020833333333437E-3</v>
      </c>
      <c r="X112" s="84">
        <f>STDEV($C107:$C121)</f>
        <v>7.9502030896491508E-4</v>
      </c>
      <c r="Y112" s="84">
        <f>W112+_xlfn.T.INV(0.025,14)*X112</f>
        <v>-6.4072323086255935E-3</v>
      </c>
      <c r="Z112" s="84">
        <f>W112+_xlfn.T.INV(0.975,14)*X112</f>
        <v>-2.9969343580410947E-3</v>
      </c>
      <c r="AB112" s="80">
        <v>3</v>
      </c>
      <c r="AC112" s="84">
        <f>AVERAGE($F107:$F121)</f>
        <v>1.5446084263512738E-3</v>
      </c>
      <c r="AD112" s="84">
        <f>STDEV($F107:$F121)</f>
        <v>7.8356303211265783E-4</v>
      </c>
      <c r="AE112" s="84">
        <f>AC112+_xlfn.T.INV(0.025,14)*AD112</f>
        <v>-1.3596713406846582E-4</v>
      </c>
      <c r="AF112" s="84">
        <f>AC112+_xlfn.T.INV(0.975,14)*AD112</f>
        <v>3.2251839867710125E-3</v>
      </c>
    </row>
    <row r="113" spans="1:32" x14ac:dyDescent="0.25">
      <c r="A113" s="79">
        <v>2</v>
      </c>
      <c r="B113" s="79">
        <f>'data in order'!Q33</f>
        <v>-0.72399999999998954</v>
      </c>
      <c r="C113" s="66">
        <f>'data in order'!R33</f>
        <v>-4.5249999999999345E-3</v>
      </c>
      <c r="D113" s="79">
        <v>160</v>
      </c>
      <c r="E113" s="79">
        <f>B113-('Z ANOVA'!I$44*'Z t tests'!D113+'Z ANOVA'!I$43)</f>
        <v>0.11907872340426695</v>
      </c>
      <c r="F113" s="83">
        <f>C113-('Z ANOVA'!S$44*'Z t tests'!D113+'Z ANOVA'!S$43)</f>
        <v>1.6868941912476553E-3</v>
      </c>
      <c r="H113" s="80">
        <v>4</v>
      </c>
      <c r="I113" s="81">
        <f>AVERAGE($B107:$B126)</f>
        <v>-0.71655000000000224</v>
      </c>
      <c r="J113" s="81">
        <f>STDEV($B107:$B126)</f>
        <v>0.14607153078291196</v>
      </c>
      <c r="K113" s="81">
        <f>I113+_xlfn.T.INV(0.025,19)*J113</f>
        <v>-1.022281227592881</v>
      </c>
      <c r="L113" s="81">
        <f>I113+_xlfn.T.INV(0.975,19)*J113</f>
        <v>-0.41081877240712378</v>
      </c>
      <c r="M113" s="95">
        <f t="shared" si="2"/>
        <v>0.61146245518575726</v>
      </c>
      <c r="N113" s="80">
        <v>4</v>
      </c>
      <c r="O113" s="81">
        <f>AVERAGE($E107:$E126)</f>
        <v>0.11464722129875771</v>
      </c>
      <c r="P113" s="81">
        <f>STDEV($E107:$E126)</f>
        <v>0.13635687735637689</v>
      </c>
      <c r="Q113" s="81">
        <f>O113+_xlfn.T.INV(0.025,19)*P113</f>
        <v>-0.17075100299214285</v>
      </c>
      <c r="R113" s="81">
        <f>O113+_xlfn.T.INV(0.975,19)*P113</f>
        <v>0.40004544558965816</v>
      </c>
      <c r="S113" s="95">
        <f t="shared" si="3"/>
        <v>0.57079644858180101</v>
      </c>
      <c r="V113" s="80">
        <v>4</v>
      </c>
      <c r="W113" s="84">
        <f>AVERAGE($C107:$C126)</f>
        <v>-4.4784375000000137E-3</v>
      </c>
      <c r="X113" s="84">
        <f>STDEV($C107:$C126)</f>
        <v>9.1294706739320018E-4</v>
      </c>
      <c r="Y113" s="84">
        <f>W113+_xlfn.T.INV(0.025,19)*X113</f>
        <v>-6.389257672455506E-3</v>
      </c>
      <c r="Z113" s="84">
        <f>W113+_xlfn.T.INV(0.975,19)*X113</f>
        <v>-2.5676173275445222E-3</v>
      </c>
      <c r="AB113" s="80">
        <v>4</v>
      </c>
      <c r="AC113" s="84">
        <f>AVERAGE($F107:$F126)</f>
        <v>1.6667981704721658E-3</v>
      </c>
      <c r="AD113" s="84">
        <f>STDEV($F107:$F126)</f>
        <v>8.422257282191105E-4</v>
      </c>
      <c r="AE113" s="84">
        <f>AC113+_xlfn.T.INV(0.025,19)*AD113</f>
        <v>-9.6000537931987965E-5</v>
      </c>
      <c r="AF113" s="84">
        <f>AC113+_xlfn.T.INV(0.975,19)*AD113</f>
        <v>3.429596878876319E-3</v>
      </c>
    </row>
    <row r="114" spans="1:32" x14ac:dyDescent="0.25">
      <c r="A114" s="79">
        <v>2</v>
      </c>
      <c r="B114" s="79">
        <f>'data in order'!W33</f>
        <v>-0.69700000000000273</v>
      </c>
      <c r="C114" s="66">
        <f>'data in order'!X33</f>
        <v>-4.3562500000000172E-3</v>
      </c>
      <c r="D114" s="79">
        <v>160</v>
      </c>
      <c r="E114" s="79">
        <f>B114-('Z ANOVA'!I$44*'Z t tests'!D114+'Z ANOVA'!I$43)</f>
        <v>0.14607872340425376</v>
      </c>
      <c r="F114" s="83">
        <f>C114-('Z ANOVA'!S$44*'Z t tests'!D114+'Z ANOVA'!S$43)</f>
        <v>1.8556441912475725E-3</v>
      </c>
      <c r="H114" s="80">
        <v>5</v>
      </c>
      <c r="I114" s="81">
        <f>AVERAGE($B107:$B131)</f>
        <v>-0.67908000000000013</v>
      </c>
      <c r="J114" s="81">
        <f>STDEV($B107:$B131)</f>
        <v>0.1577135906213141</v>
      </c>
      <c r="K114" s="81">
        <f>I114+_xlfn.T.INV(0.025,24)*J114</f>
        <v>-1.0045848528325214</v>
      </c>
      <c r="L114" s="81">
        <f>I114+_xlfn.T.INV(0.975,24)*J114</f>
        <v>-0.35357514716747873</v>
      </c>
      <c r="M114" s="95">
        <f t="shared" si="2"/>
        <v>0.65100970566504268</v>
      </c>
      <c r="N114" s="80">
        <v>5</v>
      </c>
      <c r="O114" s="81">
        <f>AVERAGE($E107:$E131)</f>
        <v>0.13713906427305056</v>
      </c>
      <c r="P114" s="81">
        <f>STDEV($E107:$E131)</f>
        <v>0.137692874132264</v>
      </c>
      <c r="Q114" s="81">
        <f>O114+_xlfn.T.INV(0.025,24)*P114</f>
        <v>-0.14704506059495787</v>
      </c>
      <c r="R114" s="81">
        <f>O114+_xlfn.T.INV(0.975,24)*P114</f>
        <v>0.42132318914105898</v>
      </c>
      <c r="S114" s="95">
        <f t="shared" si="3"/>
        <v>0.56836824973601685</v>
      </c>
      <c r="V114" s="80">
        <v>5</v>
      </c>
      <c r="W114" s="84">
        <f>AVERAGE($C107:$C131)</f>
        <v>-4.2442500000000015E-3</v>
      </c>
      <c r="X114" s="84">
        <f>STDEV($C107:$C131)</f>
        <v>9.8570994138321268E-4</v>
      </c>
      <c r="Y114" s="84">
        <f>W114+_xlfn.T.INV(0.025,24)*X114</f>
        <v>-6.2786553302032599E-3</v>
      </c>
      <c r="Z114" s="84">
        <f>W114+_xlfn.T.INV(0.975,24)*X114</f>
        <v>-2.2098446697967435E-3</v>
      </c>
      <c r="AB114" s="80">
        <v>5</v>
      </c>
      <c r="AC114" s="84">
        <f>AVERAGE($F107:$F131)</f>
        <v>1.7964515108700072E-3</v>
      </c>
      <c r="AD114" s="84">
        <f>STDEV($F107:$F131)</f>
        <v>8.4550683113350001E-4</v>
      </c>
      <c r="AE114" s="84">
        <f>AC114+_xlfn.T.INV(0.025,24)*AD114</f>
        <v>5.1411178246906723E-5</v>
      </c>
      <c r="AF114" s="84">
        <f>AC114+_xlfn.T.INV(0.975,24)*AD114</f>
        <v>3.5414918434931077E-3</v>
      </c>
    </row>
    <row r="115" spans="1:32" x14ac:dyDescent="0.25">
      <c r="A115" s="79">
        <v>2</v>
      </c>
      <c r="B115" s="79">
        <f>'data in order'!AC33</f>
        <v>-0.47100000000000364</v>
      </c>
      <c r="C115" s="66">
        <f>'data in order'!AD33</f>
        <v>-2.9437500000000227E-3</v>
      </c>
      <c r="D115" s="79">
        <v>160</v>
      </c>
      <c r="E115" s="79">
        <f>B115-('Z ANOVA'!I$44*'Z t tests'!D115+'Z ANOVA'!I$43)</f>
        <v>0.37207872340425285</v>
      </c>
      <c r="F115" s="83">
        <f>C115-('Z ANOVA'!S$44*'Z t tests'!D115+'Z ANOVA'!S$43)</f>
        <v>3.268144191247567E-3</v>
      </c>
      <c r="H115" s="80">
        <v>6</v>
      </c>
      <c r="I115" s="81"/>
      <c r="J115" s="81"/>
      <c r="K115" s="81"/>
      <c r="L115" s="81"/>
      <c r="M115" s="95">
        <f t="shared" si="2"/>
        <v>0</v>
      </c>
      <c r="N115" s="80">
        <v>6</v>
      </c>
      <c r="O115" s="81"/>
      <c r="P115" s="81"/>
      <c r="Q115" s="81"/>
      <c r="R115" s="81"/>
      <c r="S115" s="95"/>
      <c r="V115" s="80">
        <v>6</v>
      </c>
      <c r="W115" s="84">
        <f>AVERAGE($C107:$C131)</f>
        <v>-4.2442500000000015E-3</v>
      </c>
      <c r="X115" s="84">
        <f>STDEV($C107:$C131)</f>
        <v>9.8570994138321268E-4</v>
      </c>
      <c r="Y115" s="84">
        <f>W115+_xlfn.T.INV(0.025,29)*X115</f>
        <v>-6.2602531906618391E-3</v>
      </c>
      <c r="Z115" s="84">
        <f>W115+_xlfn.T.INV(0.975,29)*X115</f>
        <v>-2.2282468093381652E-3</v>
      </c>
      <c r="AB115" s="80">
        <v>6</v>
      </c>
      <c r="AC115" s="84">
        <f>AVERAGE($F107:$F131)</f>
        <v>1.7964515108700072E-3</v>
      </c>
      <c r="AD115" s="84">
        <f>STDEV($F107:$F131)</f>
        <v>8.4550683113350001E-4</v>
      </c>
      <c r="AE115" s="84">
        <f>AC115+_xlfn.T.INV(0.025,29)*AD115</f>
        <v>6.7195877210081845E-5</v>
      </c>
      <c r="AF115" s="84">
        <f>AC115+_xlfn.T.INV(0.975,29)*AD115</f>
        <v>3.5257071445299317E-3</v>
      </c>
    </row>
    <row r="116" spans="1:32" x14ac:dyDescent="0.25">
      <c r="A116" s="79">
        <v>2</v>
      </c>
      <c r="B116" s="79">
        <f>'data in order'!AI33</f>
        <v>-0.86899999999999977</v>
      </c>
      <c r="C116" s="66">
        <f>'data in order'!AJ33</f>
        <v>-5.4312499999999986E-3</v>
      </c>
      <c r="D116" s="79">
        <v>160</v>
      </c>
      <c r="E116" s="79">
        <f>B116-('Z ANOVA'!I$44*'Z t tests'!D116+'Z ANOVA'!I$43)</f>
        <v>-2.5921276595743281E-2</v>
      </c>
      <c r="F116" s="83">
        <f>C116-('Z ANOVA'!S$44*'Z t tests'!D116+'Z ANOVA'!S$43)</f>
        <v>7.8064419124759116E-4</v>
      </c>
      <c r="H116" s="80">
        <v>7</v>
      </c>
      <c r="I116" s="81">
        <f>AVERAGE($B107:$B136)</f>
        <v>-0.64923333333333344</v>
      </c>
      <c r="J116" s="81">
        <f>STDEV($B107:$B136)</f>
        <v>0.15902758020031765</v>
      </c>
      <c r="K116" s="81">
        <f>I116+_xlfn.T.INV(0.025,29)*J116</f>
        <v>-0.97448125427565913</v>
      </c>
      <c r="L116" s="81">
        <f>I116+_xlfn.T.INV(0.975,29)*J116</f>
        <v>-0.32398541239100798</v>
      </c>
      <c r="M116" s="95">
        <f t="shared" si="2"/>
        <v>0.65049584188465115</v>
      </c>
      <c r="N116" s="80">
        <v>7</v>
      </c>
      <c r="O116" s="81">
        <f>AVERAGE($E107:$E136)</f>
        <v>0.15182541703605293</v>
      </c>
      <c r="P116" s="81">
        <f>STDEV($E107:$E136)</f>
        <v>0.13001209568465838</v>
      </c>
      <c r="Q116" s="81">
        <f>O116+_xlfn.T.INV(0.025,29)*P116</f>
        <v>-0.1140791748940039</v>
      </c>
      <c r="R116" s="81">
        <f>O116+_xlfn.T.INV(0.975,29)*P116</f>
        <v>0.41773000896610957</v>
      </c>
      <c r="S116" s="95">
        <f t="shared" si="3"/>
        <v>0.53180918386011344</v>
      </c>
      <c r="V116" s="80">
        <v>7</v>
      </c>
      <c r="W116" s="84">
        <f>AVERAGE($C107:$C136)</f>
        <v>-4.0577083333333342E-3</v>
      </c>
      <c r="X116" s="84">
        <f>STDEV($C107:$C136)</f>
        <v>9.9392237625198546E-4</v>
      </c>
      <c r="Y116" s="84">
        <f>W116+_xlfn.T.INV(0.025,34)*X116</f>
        <v>-6.0776016251594522E-3</v>
      </c>
      <c r="Z116" s="84">
        <f>W116+_xlfn.T.INV(0.975,34)*X116</f>
        <v>-2.0378150415072166E-3</v>
      </c>
      <c r="AB116" s="80">
        <v>7</v>
      </c>
      <c r="AC116" s="84">
        <f>AVERAGE($F107:$F136)</f>
        <v>1.8744317890087743E-3</v>
      </c>
      <c r="AD116" s="84">
        <f>STDEV($F107:$F136)</f>
        <v>7.9175108587693462E-4</v>
      </c>
      <c r="AE116" s="84">
        <f>AC116+_xlfn.T.INV(0.025,34)*AD116</f>
        <v>2.6539999198903208E-4</v>
      </c>
      <c r="AF116" s="84">
        <f>AC116+_xlfn.T.INV(0.975,34)*AD116</f>
        <v>3.4834635860285165E-3</v>
      </c>
    </row>
    <row r="117" spans="1:32" x14ac:dyDescent="0.25">
      <c r="A117" s="79">
        <v>3</v>
      </c>
      <c r="B117" s="79">
        <f>'data in order'!K50</f>
        <v>-0.70300000000000296</v>
      </c>
      <c r="C117" s="66">
        <f>'data in order'!L50</f>
        <v>-4.3937500000000183E-3</v>
      </c>
      <c r="D117" s="79">
        <v>160</v>
      </c>
      <c r="E117" s="79">
        <f>B117-('Z ANOVA'!I$69*'Z t tests'!D117+'Z ANOVA'!I$68)</f>
        <v>0.12544862588652361</v>
      </c>
      <c r="F117" s="83">
        <f>C117-('Z ANOVA'!S$69*'Z t tests'!D117+'Z ANOVA'!S$68)</f>
        <v>1.7586744690925105E-3</v>
      </c>
      <c r="H117" s="80">
        <v>8</v>
      </c>
      <c r="I117" s="81">
        <f>AVERAGE($B107:$B141)</f>
        <v>-0.63177142857142843</v>
      </c>
      <c r="J117" s="81">
        <f>STDEV($B107:$B141)</f>
        <v>0.1545578295948683</v>
      </c>
      <c r="K117" s="81">
        <f>I117+_xlfn.T.INV(0.025,34)*J117</f>
        <v>-0.94587072913766312</v>
      </c>
      <c r="L117" s="81">
        <f>I117+_xlfn.T.INV(0.975,34)*J117</f>
        <v>-0.31767212800519368</v>
      </c>
      <c r="M117" s="95">
        <f t="shared" si="2"/>
        <v>0.62819860113246939</v>
      </c>
      <c r="N117" s="80">
        <v>8</v>
      </c>
      <c r="O117" s="81">
        <f>AVERAGE($E107:$E141)</f>
        <v>0.15467885290020375</v>
      </c>
      <c r="P117" s="81">
        <f>STDEV($E107:$E141)</f>
        <v>0.12207291045948263</v>
      </c>
      <c r="Q117" s="81">
        <f>O117+_xlfn.T.INV(0.025,34)*P117</f>
        <v>-9.3403149117513379E-2</v>
      </c>
      <c r="R117" s="81">
        <f>O117+_xlfn.T.INV(0.975,34)*P117</f>
        <v>0.40276085491792091</v>
      </c>
      <c r="S117" s="95">
        <f t="shared" si="3"/>
        <v>0.49616400403543426</v>
      </c>
      <c r="V117" s="80">
        <v>8</v>
      </c>
      <c r="W117" s="84">
        <f>AVERAGE($C107:$C141)</f>
        <v>-3.9485714285714272E-3</v>
      </c>
      <c r="X117" s="84">
        <f>STDEV($C107:$C141)</f>
        <v>9.6598643496792664E-4</v>
      </c>
      <c r="Y117" s="84">
        <f>W117+_xlfn.T.INV(0.025,39)*X117</f>
        <v>-5.9024634194597327E-3</v>
      </c>
      <c r="Z117" s="84">
        <f>W117+_xlfn.T.INV(0.975,39)*X117</f>
        <v>-1.994679437683122E-3</v>
      </c>
      <c r="AB117" s="80">
        <v>8</v>
      </c>
      <c r="AC117" s="84">
        <f>AVERAGE($F107:$F141)</f>
        <v>1.8813907992159076E-3</v>
      </c>
      <c r="AD117" s="84">
        <f>STDEV($F107:$F141)</f>
        <v>7.4292656632748879E-4</v>
      </c>
      <c r="AE117" s="84">
        <f>AC117+_xlfn.T.INV(0.025,39)*AD117</f>
        <v>3.7867997925120859E-4</v>
      </c>
      <c r="AF117" s="84">
        <f>AC117+_xlfn.T.INV(0.975,39)*AD117</f>
        <v>3.3841016191806066E-3</v>
      </c>
    </row>
    <row r="118" spans="1:32" x14ac:dyDescent="0.25">
      <c r="A118" s="79">
        <v>3</v>
      </c>
      <c r="B118" s="79">
        <f>'data in order'!Q50</f>
        <v>-0.56000000000000227</v>
      </c>
      <c r="C118" s="66">
        <f>'data in order'!R50</f>
        <v>-3.5000000000000144E-3</v>
      </c>
      <c r="D118" s="79">
        <v>160</v>
      </c>
      <c r="E118" s="79">
        <f>B118-('Z ANOVA'!I$69*'Z t tests'!D118+'Z ANOVA'!I$68)</f>
        <v>0.26844862588652429</v>
      </c>
      <c r="F118" s="83">
        <f>C118-('Z ANOVA'!S$69*'Z t tests'!D118+'Z ANOVA'!S$68)</f>
        <v>2.6524244690925144E-3</v>
      </c>
      <c r="M118" s="95">
        <f t="shared" si="2"/>
        <v>0</v>
      </c>
      <c r="S118" s="95">
        <f t="shared" si="3"/>
        <v>0</v>
      </c>
    </row>
    <row r="119" spans="1:32" x14ac:dyDescent="0.25">
      <c r="A119" s="79">
        <v>3</v>
      </c>
      <c r="B119" s="79">
        <f>'data in order'!W50</f>
        <v>-0.77500000000000568</v>
      </c>
      <c r="C119" s="66">
        <f>'data in order'!X50</f>
        <v>-4.8437500000000355E-3</v>
      </c>
      <c r="D119" s="79">
        <v>160</v>
      </c>
      <c r="E119" s="79">
        <f>B119-('Z ANOVA'!I$69*'Z t tests'!D119+'Z ANOVA'!I$68)</f>
        <v>5.3448625886520884E-2</v>
      </c>
      <c r="F119" s="83">
        <f>C119-('Z ANOVA'!S$69*'Z t tests'!D119+'Z ANOVA'!S$68)</f>
        <v>1.3086744690924933E-3</v>
      </c>
      <c r="M119" s="95">
        <f t="shared" si="2"/>
        <v>0</v>
      </c>
      <c r="S119" s="95">
        <f t="shared" si="3"/>
        <v>0</v>
      </c>
    </row>
    <row r="120" spans="1:32" x14ac:dyDescent="0.25">
      <c r="A120" s="79">
        <v>3</v>
      </c>
      <c r="B120" s="79">
        <f>'data in order'!AC50</f>
        <v>-0.92500000000001137</v>
      </c>
      <c r="C120" s="66">
        <f>'data in order'!AD50</f>
        <v>-5.7812500000000711E-3</v>
      </c>
      <c r="D120" s="79">
        <v>160</v>
      </c>
      <c r="E120" s="79">
        <f>B120-('Z ANOVA'!I$69*'Z t tests'!D120+'Z ANOVA'!I$68)</f>
        <v>-9.65513741134848E-2</v>
      </c>
      <c r="F120" s="83">
        <f>C120-('Z ANOVA'!S$69*'Z t tests'!D120+'Z ANOVA'!S$68)</f>
        <v>3.7117446909245774E-4</v>
      </c>
      <c r="M120" s="95">
        <f t="shared" si="2"/>
        <v>0</v>
      </c>
      <c r="S120" s="95">
        <f t="shared" si="3"/>
        <v>0</v>
      </c>
    </row>
    <row r="121" spans="1:32" x14ac:dyDescent="0.25">
      <c r="A121" s="79">
        <v>3</v>
      </c>
      <c r="B121" s="79">
        <f>'data in order'!AI50</f>
        <v>-0.78600000000000136</v>
      </c>
      <c r="C121" s="66">
        <f>'data in order'!AJ50</f>
        <v>-4.9125000000000089E-3</v>
      </c>
      <c r="D121" s="79">
        <v>160</v>
      </c>
      <c r="E121" s="79">
        <f>B121-('Z ANOVA'!I$69*'Z t tests'!D121+'Z ANOVA'!I$68)</f>
        <v>4.2448625886525204E-2</v>
      </c>
      <c r="F121" s="83">
        <f>C121-('Z ANOVA'!S$69*'Z t tests'!D121+'Z ANOVA'!S$68)</f>
        <v>1.2399244690925199E-3</v>
      </c>
      <c r="M121" s="95">
        <f t="shared" si="2"/>
        <v>0</v>
      </c>
      <c r="S121" s="95">
        <f t="shared" si="3"/>
        <v>0</v>
      </c>
    </row>
    <row r="122" spans="1:32" x14ac:dyDescent="0.25">
      <c r="A122" s="79">
        <v>4</v>
      </c>
      <c r="B122" s="79">
        <f>'data in order'!K67</f>
        <v>-0.78800000000001091</v>
      </c>
      <c r="C122" s="66">
        <f>'data in order'!L67</f>
        <v>-4.9250000000000682E-3</v>
      </c>
      <c r="D122" s="79">
        <v>160</v>
      </c>
      <c r="E122" s="79">
        <f>B122-('Z ANOVA'!I$94*'Z t tests'!D122+'Z ANOVA'!I$93)</f>
        <v>2.2596742021179228E-3</v>
      </c>
      <c r="F122" s="83">
        <f>C122-('Z ANOVA'!S$94*'Z t tests'!D122+'Z ANOVA'!S$93)</f>
        <v>9.1586740283479927E-4</v>
      </c>
      <c r="M122" s="95">
        <f t="shared" si="2"/>
        <v>0</v>
      </c>
      <c r="S122" s="95">
        <f t="shared" si="3"/>
        <v>0</v>
      </c>
    </row>
    <row r="123" spans="1:32" x14ac:dyDescent="0.25">
      <c r="A123" s="79">
        <v>4</v>
      </c>
      <c r="B123" s="79">
        <f>'data in order'!Q67</f>
        <v>-0.59200000000001296</v>
      </c>
      <c r="C123" s="66">
        <f>'data in order'!R67</f>
        <v>-3.7000000000000808E-3</v>
      </c>
      <c r="D123" s="79">
        <v>160</v>
      </c>
      <c r="E123" s="79">
        <f>B123-('Z ANOVA'!I$94*'Z t tests'!D123+'Z ANOVA'!I$93)</f>
        <v>0.19825967420211588</v>
      </c>
      <c r="F123" s="83">
        <f>C123-('Z ANOVA'!S$94*'Z t tests'!D123+'Z ANOVA'!S$93)</f>
        <v>2.1408674028347867E-3</v>
      </c>
      <c r="M123" s="95">
        <f t="shared" si="2"/>
        <v>0</v>
      </c>
      <c r="S123" s="95">
        <f t="shared" si="3"/>
        <v>0</v>
      </c>
    </row>
    <row r="124" spans="1:32" x14ac:dyDescent="0.25">
      <c r="A124" s="79">
        <v>4</v>
      </c>
      <c r="B124" s="79">
        <f>'data in order'!W67</f>
        <v>-0.50399999999999068</v>
      </c>
      <c r="C124" s="66">
        <f>'data in order'!X67</f>
        <v>-3.1499999999999419E-3</v>
      </c>
      <c r="D124" s="79">
        <v>160</v>
      </c>
      <c r="E124" s="79">
        <f>B124-('Z ANOVA'!I$94*'Z t tests'!D124+'Z ANOVA'!I$93)</f>
        <v>0.28625967420213816</v>
      </c>
      <c r="F124" s="83">
        <f>C124-('Z ANOVA'!S$94*'Z t tests'!D124+'Z ANOVA'!S$93)</f>
        <v>2.6908674028349256E-3</v>
      </c>
      <c r="M124" s="95">
        <f t="shared" si="2"/>
        <v>0</v>
      </c>
      <c r="S124" s="95">
        <f t="shared" si="3"/>
        <v>0</v>
      </c>
    </row>
    <row r="125" spans="1:32" x14ac:dyDescent="0.25">
      <c r="A125" s="79">
        <v>4</v>
      </c>
      <c r="B125" s="79">
        <f>'data in order'!AC67</f>
        <v>-0.41200000000000614</v>
      </c>
      <c r="C125" s="66">
        <f>'data in order'!AD67</f>
        <v>-2.5750000000000382E-3</v>
      </c>
      <c r="D125" s="79">
        <v>160</v>
      </c>
      <c r="E125" s="79">
        <f>B125-('Z ANOVA'!I$94*'Z t tests'!D125+'Z ANOVA'!I$93)</f>
        <v>0.3782596742021227</v>
      </c>
      <c r="F125" s="83">
        <f>C125-('Z ANOVA'!S$94*'Z t tests'!D125+'Z ANOVA'!S$93)</f>
        <v>3.2658674028348293E-3</v>
      </c>
      <c r="M125" s="95">
        <f t="shared" si="2"/>
        <v>0</v>
      </c>
      <c r="S125" s="95">
        <f t="shared" si="3"/>
        <v>0</v>
      </c>
    </row>
    <row r="126" spans="1:32" x14ac:dyDescent="0.25">
      <c r="A126" s="79">
        <v>4</v>
      </c>
      <c r="B126" s="79">
        <f>'data in order'!AI67</f>
        <v>-0.75</v>
      </c>
      <c r="C126" s="66">
        <f>'data in order'!AJ67</f>
        <v>-4.6874999999999998E-3</v>
      </c>
      <c r="D126" s="79">
        <v>160</v>
      </c>
      <c r="E126" s="79">
        <f>B126-('Z ANOVA'!I$94*'Z t tests'!D126+'Z ANOVA'!I$93)</f>
        <v>4.0259674202128837E-2</v>
      </c>
      <c r="F126" s="83">
        <f>C126-('Z ANOVA'!S$94*'Z t tests'!D126+'Z ANOVA'!S$93)</f>
        <v>1.1533674028348677E-3</v>
      </c>
      <c r="M126" s="95">
        <f t="shared" si="2"/>
        <v>0</v>
      </c>
      <c r="S126" s="95">
        <f t="shared" si="3"/>
        <v>0</v>
      </c>
    </row>
    <row r="127" spans="1:32" x14ac:dyDescent="0.25">
      <c r="A127" s="79">
        <v>5</v>
      </c>
      <c r="B127" s="79">
        <f>'data in order'!K84</f>
        <v>-0.68299999999999272</v>
      </c>
      <c r="C127" s="66">
        <f>'data in order'!L84</f>
        <v>-4.2687499999999549E-3</v>
      </c>
      <c r="D127" s="79">
        <v>160</v>
      </c>
      <c r="E127" s="79">
        <f>B127-('Z ANOVA'!I$119*'Z t tests'!D127+'Z ANOVA'!I$118)</f>
        <v>7.3306436170220812E-2</v>
      </c>
      <c r="F127" s="83">
        <f>C127-('Z ANOVA'!S$119*'Z t tests'!D127+'Z ANOVA'!S$118)</f>
        <v>1.3538148724613654E-3</v>
      </c>
      <c r="M127" s="95">
        <f t="shared" si="2"/>
        <v>0</v>
      </c>
      <c r="S127" s="95">
        <f t="shared" si="3"/>
        <v>0</v>
      </c>
    </row>
    <row r="128" spans="1:32" x14ac:dyDescent="0.25">
      <c r="A128" s="79">
        <v>5</v>
      </c>
      <c r="B128" s="79">
        <f>'data in order'!Q84</f>
        <v>-0.38399999999998613</v>
      </c>
      <c r="C128" s="66">
        <f>'data in order'!R84</f>
        <v>-2.3999999999999135E-3</v>
      </c>
      <c r="D128" s="79">
        <v>160</v>
      </c>
      <c r="E128" s="79">
        <f>B128-('Z ANOVA'!I$119*'Z t tests'!D128+'Z ANOVA'!I$118)</f>
        <v>0.37230643617022741</v>
      </c>
      <c r="F128" s="83">
        <f>C128-('Z ANOVA'!S$119*'Z t tests'!D128+'Z ANOVA'!S$118)</f>
        <v>3.2225648724614068E-3</v>
      </c>
      <c r="M128" s="95">
        <f t="shared" si="2"/>
        <v>0</v>
      </c>
      <c r="S128" s="95">
        <f t="shared" si="3"/>
        <v>0</v>
      </c>
    </row>
    <row r="129" spans="1:32" x14ac:dyDescent="0.25">
      <c r="A129" s="79">
        <v>5</v>
      </c>
      <c r="B129" s="79">
        <f>'data in order'!W84</f>
        <v>-0.51699999999999591</v>
      </c>
      <c r="C129" s="66">
        <f>'data in order'!X84</f>
        <v>-3.2312499999999746E-3</v>
      </c>
      <c r="D129" s="79">
        <v>160</v>
      </c>
      <c r="E129" s="79">
        <f>B129-('Z ANOVA'!I$119*'Z t tests'!D129+'Z ANOVA'!I$118)</f>
        <v>0.23930643617021763</v>
      </c>
      <c r="F129" s="83">
        <f>C129-('Z ANOVA'!S$119*'Z t tests'!D129+'Z ANOVA'!S$118)</f>
        <v>2.3913148724613456E-3</v>
      </c>
      <c r="M129" s="95">
        <f t="shared" si="2"/>
        <v>0</v>
      </c>
      <c r="S129" s="95">
        <f t="shared" si="3"/>
        <v>0</v>
      </c>
    </row>
    <row r="130" spans="1:32" x14ac:dyDescent="0.25">
      <c r="A130" s="79">
        <v>5</v>
      </c>
      <c r="B130" s="79">
        <f>'data in order'!AC84</f>
        <v>-0.58699999999998909</v>
      </c>
      <c r="C130" s="66">
        <f>'data in order'!AD84</f>
        <v>-3.6687499999999316E-3</v>
      </c>
      <c r="D130" s="79">
        <v>160</v>
      </c>
      <c r="E130" s="79">
        <f>B130-('Z ANOVA'!I$119*'Z t tests'!D130+'Z ANOVA'!I$118)</f>
        <v>0.16930643617022445</v>
      </c>
      <c r="F130" s="83">
        <f>C130-('Z ANOVA'!S$119*'Z t tests'!D130+'Z ANOVA'!S$118)</f>
        <v>1.9538148724613886E-3</v>
      </c>
      <c r="M130" s="95">
        <f t="shared" si="2"/>
        <v>0</v>
      </c>
      <c r="S130" s="95">
        <f t="shared" si="3"/>
        <v>0</v>
      </c>
    </row>
    <row r="131" spans="1:32" x14ac:dyDescent="0.25">
      <c r="A131" s="79">
        <v>5</v>
      </c>
      <c r="B131" s="79">
        <f>'data in order'!AI84</f>
        <v>-0.47499999999999432</v>
      </c>
      <c r="C131" s="66">
        <f>'data in order'!AJ84</f>
        <v>-2.9687499999999645E-3</v>
      </c>
      <c r="D131" s="79">
        <v>160</v>
      </c>
      <c r="E131" s="79">
        <f>B131-('Z ANOVA'!I$119*'Z t tests'!D131+'Z ANOVA'!I$118)</f>
        <v>0.28130643617021922</v>
      </c>
      <c r="F131" s="83">
        <f>C131-('Z ANOVA'!S$119*'Z t tests'!D131+'Z ANOVA'!S$118)</f>
        <v>2.6538148724613558E-3</v>
      </c>
      <c r="M131" s="95">
        <f t="shared" si="2"/>
        <v>0</v>
      </c>
      <c r="S131" s="95">
        <f t="shared" si="3"/>
        <v>0</v>
      </c>
    </row>
    <row r="132" spans="1:32" x14ac:dyDescent="0.25">
      <c r="A132" s="79">
        <v>7</v>
      </c>
      <c r="B132" s="79">
        <f>'data in order'!K118</f>
        <v>-0.47499999999999432</v>
      </c>
      <c r="C132" s="66">
        <f>'data in order'!L118</f>
        <v>-2.9687499999999645E-3</v>
      </c>
      <c r="D132" s="79">
        <v>160</v>
      </c>
      <c r="E132" s="79">
        <f>B132-('Z ANOVA'!I$144*'Z t tests'!D132+'Z ANOVA'!I$143)</f>
        <v>0.25025718085107029</v>
      </c>
      <c r="F132" s="83">
        <f>C132-('Z ANOVA'!S$144*'Z t tests'!D132+'Z ANOVA'!S$143)</f>
        <v>2.4205831797026456E-3</v>
      </c>
      <c r="M132" s="95">
        <f t="shared" si="2"/>
        <v>0</v>
      </c>
      <c r="S132" s="95">
        <f t="shared" si="3"/>
        <v>0</v>
      </c>
    </row>
    <row r="133" spans="1:32" x14ac:dyDescent="0.25">
      <c r="A133" s="79">
        <v>7</v>
      </c>
      <c r="B133" s="79">
        <f>'data in order'!Q118</f>
        <v>-0.49399999999999977</v>
      </c>
      <c r="C133" s="66">
        <f>'data in order'!R118</f>
        <v>-3.0874999999999987E-3</v>
      </c>
      <c r="D133" s="79">
        <v>160</v>
      </c>
      <c r="E133" s="79">
        <f>B133-('Z ANOVA'!I$144*'Z t tests'!D133+'Z ANOVA'!I$143)</f>
        <v>0.23125718085106484</v>
      </c>
      <c r="F133" s="83">
        <f>C133-('Z ANOVA'!S$144*'Z t tests'!D133+'Z ANOVA'!S$143)</f>
        <v>2.3018331797026114E-3</v>
      </c>
      <c r="M133" s="95">
        <f t="shared" si="2"/>
        <v>0</v>
      </c>
      <c r="S133" s="95">
        <f t="shared" si="3"/>
        <v>0</v>
      </c>
    </row>
    <row r="134" spans="1:32" x14ac:dyDescent="0.25">
      <c r="A134" s="79">
        <v>7</v>
      </c>
      <c r="B134" s="79">
        <f>'data in order'!W118</f>
        <v>-0.47800000000000864</v>
      </c>
      <c r="C134" s="66">
        <f>'data in order'!X118</f>
        <v>-2.9875000000000539E-3</v>
      </c>
      <c r="D134" s="79">
        <v>160</v>
      </c>
      <c r="E134" s="79">
        <f>B134-('Z ANOVA'!I$144*'Z t tests'!D134+'Z ANOVA'!I$143)</f>
        <v>0.24725718085105597</v>
      </c>
      <c r="F134" s="83">
        <f>C134-('Z ANOVA'!S$144*'Z t tests'!D134+'Z ANOVA'!S$143)</f>
        <v>2.4018331797025561E-3</v>
      </c>
      <c r="M134" s="95">
        <f t="shared" ref="M134:M152" si="4">L134-K134</f>
        <v>0</v>
      </c>
      <c r="S134" s="95">
        <f t="shared" ref="S134:S152" si="5">R134-Q134</f>
        <v>0</v>
      </c>
    </row>
    <row r="135" spans="1:32" x14ac:dyDescent="0.25">
      <c r="A135" s="79">
        <v>7</v>
      </c>
      <c r="B135" s="79">
        <f>'data in order'!AC118</f>
        <v>-0.51499999999998636</v>
      </c>
      <c r="C135" s="66">
        <f>'data in order'!AD118</f>
        <v>-3.2187499999999148E-3</v>
      </c>
      <c r="D135" s="79">
        <v>160</v>
      </c>
      <c r="E135" s="79">
        <f>B135-('Z ANOVA'!I$144*'Z t tests'!D135+'Z ANOVA'!I$143)</f>
        <v>0.21025718085107825</v>
      </c>
      <c r="F135" s="83">
        <f>C135-('Z ANOVA'!S$144*'Z t tests'!D135+'Z ANOVA'!S$143)</f>
        <v>2.1705831797026952E-3</v>
      </c>
      <c r="M135" s="95">
        <f t="shared" si="4"/>
        <v>0</v>
      </c>
      <c r="S135" s="95">
        <f t="shared" si="5"/>
        <v>0</v>
      </c>
    </row>
    <row r="136" spans="1:32" x14ac:dyDescent="0.25">
      <c r="A136" s="79">
        <v>7</v>
      </c>
      <c r="B136" s="79">
        <f>'data in order'!AI118</f>
        <v>-0.53800000000001091</v>
      </c>
      <c r="C136" s="66">
        <f>'data in order'!AJ118</f>
        <v>-3.3625000000000681E-3</v>
      </c>
      <c r="D136" s="79">
        <v>160</v>
      </c>
      <c r="E136" s="79">
        <f>B136-('Z ANOVA'!I$144*'Z t tests'!D136+'Z ANOVA'!I$143)</f>
        <v>0.1872571808510537</v>
      </c>
      <c r="F136" s="83">
        <f>C136-('Z ANOVA'!S$144*'Z t tests'!D136+'Z ANOVA'!S$143)</f>
        <v>2.0268331797025419E-3</v>
      </c>
      <c r="M136" s="95">
        <f t="shared" si="4"/>
        <v>0</v>
      </c>
      <c r="S136" s="95">
        <f t="shared" si="5"/>
        <v>0</v>
      </c>
    </row>
    <row r="137" spans="1:32" x14ac:dyDescent="0.25">
      <c r="A137" s="79">
        <v>8</v>
      </c>
      <c r="B137" s="79">
        <f>'data in order'!K135</f>
        <v>-0.48599999999999</v>
      </c>
      <c r="C137" s="66">
        <f>'data in order'!L135</f>
        <v>-3.0374999999999374E-3</v>
      </c>
      <c r="D137" s="79">
        <v>160</v>
      </c>
      <c r="E137" s="79">
        <f>B137-('Z ANOVA'!I$169*'Z t tests'!D137+'Z ANOVA'!I$168)</f>
        <v>0.21279946808511652</v>
      </c>
      <c r="F137" s="83">
        <f>C137-('Z ANOVA'!S$169*'Z t tests'!D137+'Z ANOVA'!S$168)</f>
        <v>2.1793948604587579E-3</v>
      </c>
      <c r="M137" s="95">
        <f t="shared" si="4"/>
        <v>0</v>
      </c>
      <c r="S137" s="95">
        <f t="shared" si="5"/>
        <v>0</v>
      </c>
    </row>
    <row r="138" spans="1:32" x14ac:dyDescent="0.25">
      <c r="A138" s="79">
        <v>8</v>
      </c>
      <c r="B138" s="79">
        <f>'data in order'!Q135</f>
        <v>-0.5</v>
      </c>
      <c r="C138" s="66">
        <f>'data in order'!R135</f>
        <v>-3.1250000000000002E-3</v>
      </c>
      <c r="D138" s="79">
        <v>160</v>
      </c>
      <c r="E138" s="79">
        <f>B138-('Z ANOVA'!I$169*'Z t tests'!D138+'Z ANOVA'!I$168)</f>
        <v>0.19879946808510651</v>
      </c>
      <c r="F138" s="83">
        <f>C138-('Z ANOVA'!S$169*'Z t tests'!D138+'Z ANOVA'!S$168)</f>
        <v>2.0918948604586951E-3</v>
      </c>
      <c r="M138" s="95">
        <f t="shared" si="4"/>
        <v>0</v>
      </c>
      <c r="S138" s="95">
        <f t="shared" si="5"/>
        <v>0</v>
      </c>
    </row>
    <row r="139" spans="1:32" x14ac:dyDescent="0.25">
      <c r="A139" s="79">
        <v>8</v>
      </c>
      <c r="B139" s="79">
        <f>'data in order'!W135</f>
        <v>-0.49399999999999977</v>
      </c>
      <c r="C139" s="66">
        <f>'data in order'!X135</f>
        <v>-3.0874999999999987E-3</v>
      </c>
      <c r="D139" s="79">
        <v>160</v>
      </c>
      <c r="E139" s="79">
        <f>B139-('Z ANOVA'!I$169*'Z t tests'!D139+'Z ANOVA'!I$168)</f>
        <v>0.20479946808510674</v>
      </c>
      <c r="F139" s="83">
        <f>C139-('Z ANOVA'!S$169*'Z t tests'!D139+'Z ANOVA'!S$168)</f>
        <v>2.1293948604586966E-3</v>
      </c>
      <c r="M139" s="95">
        <f t="shared" si="4"/>
        <v>0</v>
      </c>
      <c r="S139" s="95">
        <f t="shared" si="5"/>
        <v>0</v>
      </c>
    </row>
    <row r="140" spans="1:32" x14ac:dyDescent="0.25">
      <c r="A140" s="79">
        <v>8</v>
      </c>
      <c r="B140" s="79">
        <f>'data in order'!AC135</f>
        <v>-0.52199999999999136</v>
      </c>
      <c r="C140" s="66">
        <f>'data in order'!AD135</f>
        <v>-3.262499999999946E-3</v>
      </c>
      <c r="D140" s="79">
        <v>160</v>
      </c>
      <c r="E140" s="79">
        <f>B140-('Z ANOVA'!I$169*'Z t tests'!D140+'Z ANOVA'!I$168)</f>
        <v>0.17679946808511515</v>
      </c>
      <c r="F140" s="83">
        <f>C140-('Z ANOVA'!S$169*'Z t tests'!D140+'Z ANOVA'!S$168)</f>
        <v>1.9543948604587493E-3</v>
      </c>
      <c r="M140" s="95">
        <f t="shared" si="4"/>
        <v>0</v>
      </c>
      <c r="S140" s="95">
        <f t="shared" si="5"/>
        <v>0</v>
      </c>
    </row>
    <row r="141" spans="1:32" x14ac:dyDescent="0.25">
      <c r="A141" s="79">
        <v>8</v>
      </c>
      <c r="B141" s="79">
        <f>'data in order'!AI135</f>
        <v>-0.63300000000000978</v>
      </c>
      <c r="C141" s="66">
        <f>'data in order'!AJ135</f>
        <v>-3.9562500000000613E-3</v>
      </c>
      <c r="D141" s="79">
        <v>160</v>
      </c>
      <c r="E141" s="79">
        <f>B141-('Z ANOVA'!I$169*'Z t tests'!D141+'Z ANOVA'!I$168)</f>
        <v>6.5799468085096735E-2</v>
      </c>
      <c r="F141" s="83">
        <f>C141-('Z ANOVA'!S$169*'Z t tests'!D141+'Z ANOVA'!S$168)</f>
        <v>1.260644860458634E-3</v>
      </c>
      <c r="M141" s="95">
        <f t="shared" si="4"/>
        <v>0</v>
      </c>
      <c r="S141" s="95">
        <f t="shared" si="5"/>
        <v>0</v>
      </c>
    </row>
    <row r="142" spans="1:32" ht="15.6" x14ac:dyDescent="0.3">
      <c r="A142" s="79">
        <v>1</v>
      </c>
      <c r="B142" s="79">
        <f>'data in order'!K17</f>
        <v>-1.1370000000000005</v>
      </c>
      <c r="C142" s="66">
        <f>'data in order'!L17</f>
        <v>-5.16818181818182E-3</v>
      </c>
      <c r="D142" s="79">
        <v>220</v>
      </c>
      <c r="E142" s="79">
        <f>B142-('Z ANOVA'!I$18*'Z t tests'!D142+'Z ANOVA'!I$17)</f>
        <v>-4.7072074468084812E-2</v>
      </c>
      <c r="F142" s="83">
        <f>C142-('Z ANOVA'!S$18*'Z t tests'!D142+'Z ANOVA'!S$17)</f>
        <v>-2.8047302647485461E-3</v>
      </c>
      <c r="H142" s="92" t="s">
        <v>227</v>
      </c>
      <c r="I142" s="93"/>
      <c r="J142" s="93"/>
      <c r="K142" s="93"/>
      <c r="L142" s="94"/>
      <c r="M142" s="95">
        <f t="shared" si="4"/>
        <v>0</v>
      </c>
      <c r="N142" s="92" t="s">
        <v>228</v>
      </c>
      <c r="O142" s="93"/>
      <c r="P142" s="93"/>
      <c r="Q142" s="93"/>
      <c r="R142" s="94"/>
      <c r="S142" s="95">
        <f t="shared" si="5"/>
        <v>0</v>
      </c>
      <c r="V142" s="92" t="s">
        <v>235</v>
      </c>
      <c r="W142" s="93"/>
      <c r="X142" s="93"/>
      <c r="Y142" s="93"/>
      <c r="Z142" s="94"/>
      <c r="AB142" s="92" t="s">
        <v>236</v>
      </c>
      <c r="AC142" s="93"/>
      <c r="AD142" s="93"/>
      <c r="AE142" s="93"/>
      <c r="AF142" s="94"/>
    </row>
    <row r="143" spans="1:32" x14ac:dyDescent="0.25">
      <c r="A143" s="79">
        <v>1</v>
      </c>
      <c r="B143" s="79">
        <f>'data in order'!Q17</f>
        <v>-0.89599999999998658</v>
      </c>
      <c r="C143" s="66">
        <f>'data in order'!R17</f>
        <v>-4.0727272727272114E-3</v>
      </c>
      <c r="D143" s="79">
        <v>220</v>
      </c>
      <c r="E143" s="79">
        <f>B143-('Z ANOVA'!I$18*'Z t tests'!D143+'Z ANOVA'!I$17)</f>
        <v>0.19392792553192906</v>
      </c>
      <c r="F143" s="83">
        <f>C143-('Z ANOVA'!S$18*'Z t tests'!D143+'Z ANOVA'!S$17)</f>
        <v>-1.7092757192939375E-3</v>
      </c>
      <c r="H143" s="80"/>
      <c r="I143" s="80"/>
      <c r="J143" s="80"/>
      <c r="K143" s="82" t="s">
        <v>196</v>
      </c>
      <c r="L143" s="82"/>
      <c r="M143" s="95"/>
      <c r="N143" s="80"/>
      <c r="O143" s="80"/>
      <c r="P143" s="80"/>
      <c r="Q143" s="82" t="s">
        <v>196</v>
      </c>
      <c r="R143" s="82"/>
      <c r="S143" s="95"/>
      <c r="V143" s="80"/>
      <c r="W143" s="80"/>
      <c r="X143" s="80"/>
      <c r="Y143" s="82" t="s">
        <v>196</v>
      </c>
      <c r="Z143" s="82"/>
      <c r="AB143" s="80"/>
      <c r="AC143" s="80"/>
      <c r="AD143" s="80"/>
      <c r="AE143" s="82" t="s">
        <v>196</v>
      </c>
      <c r="AF143" s="82"/>
    </row>
    <row r="144" spans="1:32" x14ac:dyDescent="0.25">
      <c r="A144" s="79">
        <v>1</v>
      </c>
      <c r="B144" s="79">
        <f>'data in order'!W17</f>
        <v>-1.117999999999995</v>
      </c>
      <c r="C144" s="66">
        <f>'data in order'!X17</f>
        <v>-5.0818181818181587E-3</v>
      </c>
      <c r="D144" s="79">
        <v>220</v>
      </c>
      <c r="E144" s="79">
        <f>B144-('Z ANOVA'!I$18*'Z t tests'!D144+'Z ANOVA'!I$17)</f>
        <v>-2.8072074468079355E-2</v>
      </c>
      <c r="F144" s="83">
        <f>C144-('Z ANOVA'!S$18*'Z t tests'!D144+'Z ANOVA'!S$17)</f>
        <v>-2.7183666283848848E-3</v>
      </c>
      <c r="H144" s="80" t="s">
        <v>173</v>
      </c>
      <c r="I144" s="80" t="s">
        <v>169</v>
      </c>
      <c r="J144" s="80" t="s">
        <v>170</v>
      </c>
      <c r="K144" s="80" t="s">
        <v>171</v>
      </c>
      <c r="L144" s="80" t="s">
        <v>172</v>
      </c>
      <c r="M144" s="95"/>
      <c r="N144" s="80" t="s">
        <v>173</v>
      </c>
      <c r="O144" s="80" t="s">
        <v>169</v>
      </c>
      <c r="P144" s="80" t="s">
        <v>170</v>
      </c>
      <c r="Q144" s="80" t="s">
        <v>171</v>
      </c>
      <c r="R144" s="80" t="s">
        <v>172</v>
      </c>
      <c r="S144" s="95"/>
      <c r="V144" s="80" t="s">
        <v>173</v>
      </c>
      <c r="W144" s="80" t="s">
        <v>169</v>
      </c>
      <c r="X144" s="80" t="s">
        <v>170</v>
      </c>
      <c r="Y144" s="80" t="s">
        <v>171</v>
      </c>
      <c r="Z144" s="80" t="s">
        <v>172</v>
      </c>
      <c r="AB144" s="80" t="s">
        <v>173</v>
      </c>
      <c r="AC144" s="80" t="s">
        <v>169</v>
      </c>
      <c r="AD144" s="80" t="s">
        <v>170</v>
      </c>
      <c r="AE144" s="80" t="s">
        <v>171</v>
      </c>
      <c r="AF144" s="80" t="s">
        <v>172</v>
      </c>
    </row>
    <row r="145" spans="1:32" x14ac:dyDescent="0.25">
      <c r="A145" s="79">
        <v>1</v>
      </c>
      <c r="B145" s="79">
        <f>'data in order'!AC17</f>
        <v>-1.1990000000000123</v>
      </c>
      <c r="C145" s="66">
        <f>'data in order'!AD17</f>
        <v>-5.4500000000000555E-3</v>
      </c>
      <c r="D145" s="79">
        <v>220</v>
      </c>
      <c r="E145" s="79">
        <f>B145-('Z ANOVA'!I$18*'Z t tests'!D145+'Z ANOVA'!I$17)</f>
        <v>-0.10907207446809664</v>
      </c>
      <c r="F145" s="83">
        <f>C145-('Z ANOVA'!S$18*'Z t tests'!D145+'Z ANOVA'!S$17)</f>
        <v>-3.0865484465667815E-3</v>
      </c>
      <c r="H145" s="80">
        <v>1</v>
      </c>
      <c r="I145" s="81">
        <f>AVERAGE($B142:$B146)</f>
        <v>-1.1086000000000014</v>
      </c>
      <c r="J145" s="81">
        <f>STDEV($B142:$B146)</f>
        <v>0.12388422014123701</v>
      </c>
      <c r="K145" s="81">
        <f>I145+_xlfn.T.INV(0.025,4)*J145</f>
        <v>-1.4525577366223847</v>
      </c>
      <c r="L145" s="81">
        <f>I145+_xlfn.T.INV(0.975,4)*J145</f>
        <v>-0.76464226337761798</v>
      </c>
      <c r="M145" s="95">
        <f t="shared" si="4"/>
        <v>0.68791547324476676</v>
      </c>
      <c r="N145" s="80">
        <v>1</v>
      </c>
      <c r="O145" s="81">
        <f>AVERAGE($E142:$E146)</f>
        <v>-1.867207446808563E-2</v>
      </c>
      <c r="P145" s="81">
        <f>STDEV($E142:$E146)</f>
        <v>0.123884220141237</v>
      </c>
      <c r="Q145" s="81">
        <f>O145+_xlfn.T.INV(0.025,4)*P145</f>
        <v>-0.36262981109046899</v>
      </c>
      <c r="R145" s="81">
        <f>O145+_xlfn.T.INV(0.975,4)*P145</f>
        <v>0.32528566215429772</v>
      </c>
      <c r="S145" s="95">
        <f t="shared" si="5"/>
        <v>0.68791547324476676</v>
      </c>
      <c r="V145" s="80">
        <v>1</v>
      </c>
      <c r="W145" s="81">
        <f>AVERAGE($C142:$C146)</f>
        <v>-5.0390909090909149E-3</v>
      </c>
      <c r="X145" s="81">
        <f>STDEV($C142:$C146)</f>
        <v>5.6311009155107729E-4</v>
      </c>
      <c r="Y145" s="81">
        <f>W145+_xlfn.T.INV(0.025,4)*X145</f>
        <v>-6.6025351664653845E-3</v>
      </c>
      <c r="Z145" s="81">
        <f>W145+_xlfn.T.INV(0.975,4)*X145</f>
        <v>-3.4756466517164453E-3</v>
      </c>
      <c r="AB145" s="80">
        <v>1</v>
      </c>
      <c r="AC145" s="84">
        <f>AVERAGE($F142:$F146)</f>
        <v>-2.6756393556576405E-3</v>
      </c>
      <c r="AD145" s="84">
        <f>STDEV($F142:$F146)</f>
        <v>5.6311009155107729E-4</v>
      </c>
      <c r="AE145" s="84">
        <f>AC145+_xlfn.T.INV(0.025,4)*AD145</f>
        <v>-4.2390836130321106E-3</v>
      </c>
      <c r="AF145" s="84">
        <f>AC145+_xlfn.T.INV(0.975,4)*AD145</f>
        <v>-1.1121950982831709E-3</v>
      </c>
    </row>
    <row r="146" spans="1:32" x14ac:dyDescent="0.25">
      <c r="A146" s="79">
        <v>1</v>
      </c>
      <c r="B146" s="79">
        <f>'data in order'!AI17</f>
        <v>-1.1930000000000121</v>
      </c>
      <c r="C146" s="66">
        <f>'data in order'!AJ17</f>
        <v>-5.4227272727273273E-3</v>
      </c>
      <c r="D146" s="79">
        <v>220</v>
      </c>
      <c r="E146" s="79">
        <f>B146-('Z ANOVA'!I$18*'Z t tests'!D146+'Z ANOVA'!I$17)</f>
        <v>-0.10307207446809641</v>
      </c>
      <c r="F146" s="83">
        <f>C146-('Z ANOVA'!S$18*'Z t tests'!D146+'Z ANOVA'!S$17)</f>
        <v>-3.0592757192940533E-3</v>
      </c>
      <c r="H146" s="80">
        <v>2</v>
      </c>
      <c r="I146" s="81">
        <f>AVERAGE($B142:$B151)</f>
        <v>-1.0873000000000019</v>
      </c>
      <c r="J146" s="81">
        <f>STDEV($B142:$B151)</f>
        <v>0.16423631348354994</v>
      </c>
      <c r="K146" s="81">
        <f>I146+_xlfn.T.INV(0.025,9)*J146</f>
        <v>-1.4588283529383859</v>
      </c>
      <c r="L146" s="81">
        <f>I146+_xlfn.T.INV(0.975,9)*J146</f>
        <v>-0.715771647061618</v>
      </c>
      <c r="M146" s="95">
        <f t="shared" si="4"/>
        <v>0.74305670587676786</v>
      </c>
      <c r="N146" s="80">
        <v>2</v>
      </c>
      <c r="O146" s="81">
        <f>AVERAGE($E142:$E151)</f>
        <v>-9.1456117021283083E-3</v>
      </c>
      <c r="P146" s="81">
        <f>STDEV($E142:$E151)</f>
        <v>0.1630039995856665</v>
      </c>
      <c r="Q146" s="81">
        <f>O146+_xlfn.T.INV(0.025,9)*P146</f>
        <v>-0.37788627692959947</v>
      </c>
      <c r="R146" s="81">
        <f>O146+_xlfn.T.INV(0.975,9)*P146</f>
        <v>0.35959505352534277</v>
      </c>
      <c r="S146" s="95">
        <f t="shared" si="5"/>
        <v>0.73748133045494224</v>
      </c>
      <c r="V146" s="80">
        <v>2</v>
      </c>
      <c r="W146" s="81">
        <f>AVERAGE($C142:$C151)</f>
        <v>-4.942272727272737E-3</v>
      </c>
      <c r="X146" s="81">
        <f>STDEV($C142:$C151)</f>
        <v>7.4652869765250238E-4</v>
      </c>
      <c r="Y146" s="81">
        <f>W146+_xlfn.T.INV(0.025,9)*X146</f>
        <v>-6.6310379679017616E-3</v>
      </c>
      <c r="Z146" s="81">
        <f>W146+_xlfn.T.INV(0.975,9)*X146</f>
        <v>-3.2535074866437133E-3</v>
      </c>
      <c r="AB146" s="80">
        <v>2</v>
      </c>
      <c r="AC146" s="84">
        <f>AVERAGE($F142:$F151)</f>
        <v>-2.5725621071083188E-3</v>
      </c>
      <c r="AD146" s="84">
        <f>STDEV($F142:$F151)</f>
        <v>7.4745921153285678E-4</v>
      </c>
      <c r="AE146" s="84">
        <f>AC146+_xlfn.T.INV(0.025,9)*AD146</f>
        <v>-4.2634323163768702E-3</v>
      </c>
      <c r="AF146" s="84">
        <f>AC146+_xlfn.T.INV(0.975,9)*AD146</f>
        <v>-8.8169189783976823E-4</v>
      </c>
    </row>
    <row r="147" spans="1:32" x14ac:dyDescent="0.25">
      <c r="A147" s="79">
        <v>2</v>
      </c>
      <c r="B147" s="79">
        <f>'data in order'!K34</f>
        <v>-1.1270000000000095</v>
      </c>
      <c r="C147" s="66">
        <f>'data in order'!L34</f>
        <v>-5.1227272727273161E-3</v>
      </c>
      <c r="D147" s="79">
        <v>220</v>
      </c>
      <c r="E147" s="79">
        <f>B147-('Z ANOVA'!I$44*'Z t tests'!D147+'Z ANOVA'!I$43)</f>
        <v>-6.0619148936178036E-2</v>
      </c>
      <c r="F147" s="83">
        <f>C147-('Z ANOVA'!S$44*'Z t tests'!D147+'Z ANOVA'!S$43)</f>
        <v>-2.7467575858317562E-3</v>
      </c>
      <c r="H147" s="80">
        <v>3</v>
      </c>
      <c r="I147" s="81">
        <f>AVERAGE($B142:$B156)</f>
        <v>-1.053000000000003</v>
      </c>
      <c r="J147" s="81">
        <f>STDEV($B142:$B156)</f>
        <v>0.14653717227087143</v>
      </c>
      <c r="K147" s="81">
        <f>I147+_xlfn.T.INV(0.025,14)*J147</f>
        <v>-1.3672909763716861</v>
      </c>
      <c r="L147" s="81">
        <f>I147+_xlfn.T.INV(0.975,14)*J147</f>
        <v>-0.73870902362832014</v>
      </c>
      <c r="M147" s="95">
        <f t="shared" si="4"/>
        <v>0.62858195274336592</v>
      </c>
      <c r="N147" s="80">
        <v>3</v>
      </c>
      <c r="O147" s="81">
        <f>AVERAGE($E142:$E156)</f>
        <v>1.3407166075648751E-2</v>
      </c>
      <c r="P147" s="81">
        <f>STDEV($E142:$E156)</f>
        <v>0.14065123240868085</v>
      </c>
      <c r="Q147" s="81">
        <f>O147+_xlfn.T.INV(0.025,14)*P147</f>
        <v>-0.2882597248337232</v>
      </c>
      <c r="R147" s="81">
        <f>O147+_xlfn.T.INV(0.975,14)*P147</f>
        <v>0.31507405698502056</v>
      </c>
      <c r="S147" s="95">
        <f t="shared" si="5"/>
        <v>0.60333378181874375</v>
      </c>
      <c r="V147" s="80">
        <v>3</v>
      </c>
      <c r="W147" s="81">
        <f>AVERAGE($C142:$C156)</f>
        <v>-4.786363636363652E-3</v>
      </c>
      <c r="X147" s="81">
        <f>STDEV($C142:$C156)</f>
        <v>6.6607805577668824E-4</v>
      </c>
      <c r="Y147" s="81">
        <f>W147+_xlfn.T.INV(0.025,14)*X147</f>
        <v>-6.2149589835076655E-3</v>
      </c>
      <c r="Z147" s="81">
        <f>W147+_xlfn.T.INV(0.975,14)*X147</f>
        <v>-3.3577682892196388E-3</v>
      </c>
      <c r="AB147" s="80">
        <v>3</v>
      </c>
      <c r="AC147" s="84">
        <f>AVERAGE($F142:$F156)</f>
        <v>-2.4385409027106197E-3</v>
      </c>
      <c r="AD147" s="84">
        <f>STDEV($F142:$F156)</f>
        <v>6.5647176067020342E-4</v>
      </c>
      <c r="AE147" s="84">
        <f>AC147+_xlfn.T.INV(0.025,14)*AD147</f>
        <v>-3.8465327959900349E-3</v>
      </c>
      <c r="AF147" s="84">
        <f>AC147+_xlfn.T.INV(0.975,14)*AD147</f>
        <v>-1.0305490094312051E-3</v>
      </c>
    </row>
    <row r="148" spans="1:32" x14ac:dyDescent="0.25">
      <c r="A148" s="79">
        <v>2</v>
      </c>
      <c r="B148" s="79">
        <f>'data in order'!Q34</f>
        <v>-0.79900000000000659</v>
      </c>
      <c r="C148" s="66">
        <f>'data in order'!R34</f>
        <v>-3.6318181818182117E-3</v>
      </c>
      <c r="D148" s="79">
        <v>220</v>
      </c>
      <c r="E148" s="79">
        <f>B148-('Z ANOVA'!I$44*'Z t tests'!D148+'Z ANOVA'!I$43)</f>
        <v>0.26738085106382492</v>
      </c>
      <c r="F148" s="83">
        <f>C148-('Z ANOVA'!S$44*'Z t tests'!D148+'Z ANOVA'!S$43)</f>
        <v>-1.2558484949226519E-3</v>
      </c>
      <c r="H148" s="80">
        <v>4</v>
      </c>
      <c r="I148" s="81">
        <f>AVERAGE($B142:$B161)</f>
        <v>-1.0082000000000009</v>
      </c>
      <c r="J148" s="81">
        <f>STDEV($B142:$B161)</f>
        <v>0.17546077684350644</v>
      </c>
      <c r="K148" s="81">
        <f>I148+_xlfn.T.INV(0.025,19)*J148</f>
        <v>-1.3754436265386283</v>
      </c>
      <c r="L148" s="81">
        <f>I148+_xlfn.T.INV(0.975,19)*J148</f>
        <v>-0.64095637346137346</v>
      </c>
      <c r="M148" s="95">
        <f t="shared" si="4"/>
        <v>0.73448725307725482</v>
      </c>
      <c r="N148" s="80">
        <v>4</v>
      </c>
      <c r="O148" s="81">
        <f>AVERAGE($E142:$E161)</f>
        <v>4.0982277814717173E-2</v>
      </c>
      <c r="P148" s="81">
        <f>STDEV($E142:$E161)</f>
        <v>0.16001295601137291</v>
      </c>
      <c r="Q148" s="81">
        <f>O148+_xlfn.T.INV(0.025,19)*P148</f>
        <v>-0.29392868813406503</v>
      </c>
      <c r="R148" s="81">
        <f>O148+_xlfn.T.INV(0.975,19)*P148</f>
        <v>0.37589324376349931</v>
      </c>
      <c r="S148" s="95">
        <f t="shared" si="5"/>
        <v>0.66982193189756434</v>
      </c>
      <c r="V148" s="80">
        <v>4</v>
      </c>
      <c r="W148" s="81">
        <f>AVERAGE($C142:$C161)</f>
        <v>-4.5827272727272782E-3</v>
      </c>
      <c r="X148" s="81">
        <f>STDEV($C142:$C161)</f>
        <v>7.9754898565230362E-4</v>
      </c>
      <c r="Y148" s="81">
        <f>W148+_xlfn.T.INV(0.025,19)*X148</f>
        <v>-6.2520164842664976E-3</v>
      </c>
      <c r="Z148" s="81">
        <f>W148+_xlfn.T.INV(0.975,19)*X148</f>
        <v>-2.9134380611880598E-3</v>
      </c>
      <c r="AB148" s="80">
        <v>4</v>
      </c>
      <c r="AC148" s="84">
        <f>AVERAGE($F142:$F161)</f>
        <v>-2.2389146351522145E-3</v>
      </c>
      <c r="AD148" s="84">
        <f>STDEV($F142:$F161)</f>
        <v>7.8842643879482822E-4</v>
      </c>
      <c r="AE148" s="84">
        <f>AC148+_xlfn.T.INV(0.025,19)*AD148</f>
        <v>-3.8891101366812708E-3</v>
      </c>
      <c r="AF148" s="84">
        <f>AC148+_xlfn.T.INV(0.975,19)*AD148</f>
        <v>-5.887191336231589E-4</v>
      </c>
    </row>
    <row r="149" spans="1:32" x14ac:dyDescent="0.25">
      <c r="A149" s="79">
        <v>2</v>
      </c>
      <c r="B149" s="79">
        <f>'data in order'!W34</f>
        <v>-0.91100000000000136</v>
      </c>
      <c r="C149" s="66">
        <f>'data in order'!X34</f>
        <v>-4.140909090909097E-3</v>
      </c>
      <c r="D149" s="79">
        <v>220</v>
      </c>
      <c r="E149" s="79">
        <f>B149-('Z ANOVA'!I$44*'Z t tests'!D149+'Z ANOVA'!I$43)</f>
        <v>0.15538085106383015</v>
      </c>
      <c r="F149" s="83">
        <f>C149-('Z ANOVA'!S$44*'Z t tests'!D149+'Z ANOVA'!S$43)</f>
        <v>-1.7649394040135371E-3</v>
      </c>
      <c r="H149" s="80">
        <v>5</v>
      </c>
      <c r="I149" s="81">
        <f>AVERAGE($B142:$B166)</f>
        <v>-0.96324000000000187</v>
      </c>
      <c r="J149" s="81">
        <f>STDEV($B142:$B166)</f>
        <v>0.18801779171131736</v>
      </c>
      <c r="K149" s="81">
        <f>I149+_xlfn.T.INV(0.025,24)*J149</f>
        <v>-1.3512896498734674</v>
      </c>
      <c r="L149" s="81">
        <f>I149+_xlfn.T.INV(0.975,24)*J149</f>
        <v>-0.5751903501265363</v>
      </c>
      <c r="M149" s="95">
        <f t="shared" si="4"/>
        <v>0.77609929974693115</v>
      </c>
      <c r="N149" s="80">
        <v>5</v>
      </c>
      <c r="O149" s="81">
        <f>AVERAGE($E142:$E166)</f>
        <v>6.6365130762411073E-2</v>
      </c>
      <c r="P149" s="81">
        <f>STDEV($E142:$E166)</f>
        <v>0.15971861952024705</v>
      </c>
      <c r="Q149" s="81">
        <f>O149+_xlfn.T.INV(0.025,24)*P149</f>
        <v>-0.26327789833064069</v>
      </c>
      <c r="R149" s="81">
        <f>O149+_xlfn.T.INV(0.975,24)*P149</f>
        <v>0.39600815985546284</v>
      </c>
      <c r="S149" s="95">
        <f t="shared" si="5"/>
        <v>0.65928605818610353</v>
      </c>
      <c r="V149" s="80">
        <v>5</v>
      </c>
      <c r="W149" s="81">
        <f>AVERAGE($C142:$C166)</f>
        <v>-4.3783636363636464E-3</v>
      </c>
      <c r="X149" s="81">
        <f>STDEV($C142:$C166)</f>
        <v>8.5462632596053237E-4</v>
      </c>
      <c r="Y149" s="81">
        <f>W149+_xlfn.T.INV(0.025,24)*X149</f>
        <v>-6.1422256812430336E-3</v>
      </c>
      <c r="Z149" s="81">
        <f>W149+_xlfn.T.INV(0.975,24)*X149</f>
        <v>-2.6145015914842596E-3</v>
      </c>
      <c r="AB149" s="80">
        <v>5</v>
      </c>
      <c r="AC149" s="84">
        <f>AVERAGE($F142:$F166)</f>
        <v>-2.0610745907378302E-3</v>
      </c>
      <c r="AD149" s="84">
        <f>STDEV($F142:$F166)</f>
        <v>8.2261351177682906E-4</v>
      </c>
      <c r="AE149" s="84">
        <f>AC149+_xlfn.T.INV(0.025,24)*AD149</f>
        <v>-3.7588654344698066E-3</v>
      </c>
      <c r="AF149" s="84">
        <f>AC149+_xlfn.T.INV(0.975,24)*AD149</f>
        <v>-3.6328374700585393E-4</v>
      </c>
    </row>
    <row r="150" spans="1:32" x14ac:dyDescent="0.25">
      <c r="A150" s="79">
        <v>2</v>
      </c>
      <c r="B150" s="79">
        <f>'data in order'!AC34</f>
        <v>-1.3259999999999934</v>
      </c>
      <c r="C150" s="66">
        <f>'data in order'!AD34</f>
        <v>-6.0272727272726971E-3</v>
      </c>
      <c r="D150" s="79">
        <v>220</v>
      </c>
      <c r="E150" s="79">
        <f>B150-('Z ANOVA'!I$44*'Z t tests'!D150+'Z ANOVA'!I$43)</f>
        <v>-0.25961914893616189</v>
      </c>
      <c r="F150" s="83">
        <f>C150-('Z ANOVA'!S$44*'Z t tests'!D150+'Z ANOVA'!S$43)</f>
        <v>-3.6513030403771372E-3</v>
      </c>
      <c r="H150" s="80">
        <v>6</v>
      </c>
      <c r="I150" s="81"/>
      <c r="J150" s="81"/>
      <c r="K150" s="81"/>
      <c r="L150" s="81"/>
      <c r="M150" s="95"/>
      <c r="N150" s="80">
        <v>6</v>
      </c>
      <c r="O150" s="81"/>
      <c r="P150" s="81"/>
      <c r="Q150" s="81"/>
      <c r="R150" s="81"/>
      <c r="S150" s="95"/>
      <c r="V150" s="80">
        <v>6</v>
      </c>
      <c r="W150" s="81">
        <f>AVERAGE($C142:$C166)</f>
        <v>-4.3783636363636464E-3</v>
      </c>
      <c r="X150" s="81">
        <f>STDEV($C142:$C166)</f>
        <v>8.5462632596053237E-4</v>
      </c>
      <c r="Y150" s="81">
        <f>W150+_xlfn.T.INV(0.025,29)*X150</f>
        <v>-6.1262707311650942E-3</v>
      </c>
      <c r="Z150" s="81">
        <f>W150+_xlfn.T.INV(0.975,29)*X150</f>
        <v>-2.6304565415621994E-3</v>
      </c>
      <c r="AB150" s="80">
        <v>6</v>
      </c>
      <c r="AC150" s="84">
        <f>AVERAGE($F142:$F166)</f>
        <v>-2.0610745907378302E-3</v>
      </c>
      <c r="AD150" s="84">
        <f>STDEV($F142:$F166)</f>
        <v>8.2261351177682906E-4</v>
      </c>
      <c r="AE150" s="84">
        <f>AC150+_xlfn.T.INV(0.025,29)*AD150</f>
        <v>-3.7435081290426815E-3</v>
      </c>
      <c r="AF150" s="84">
        <f>AC150+_xlfn.T.INV(0.975,29)*AD150</f>
        <v>-3.7864105243297971E-4</v>
      </c>
    </row>
    <row r="151" spans="1:32" x14ac:dyDescent="0.25">
      <c r="A151" s="79">
        <v>2</v>
      </c>
      <c r="B151" s="79">
        <f>'data in order'!AI34</f>
        <v>-1.1670000000000016</v>
      </c>
      <c r="C151" s="66">
        <f>'data in order'!AJ34</f>
        <v>-5.304545454545462E-3</v>
      </c>
      <c r="D151" s="79">
        <v>220</v>
      </c>
      <c r="E151" s="79">
        <f>B151-('Z ANOVA'!I$44*'Z t tests'!D151+'Z ANOVA'!I$43)</f>
        <v>-0.10061914893617008</v>
      </c>
      <c r="F151" s="83">
        <f>C151-('Z ANOVA'!S$44*'Z t tests'!D151+'Z ANOVA'!S$43)</f>
        <v>-2.9285757676499021E-3</v>
      </c>
      <c r="H151" s="80">
        <v>7</v>
      </c>
      <c r="I151" s="81">
        <f>AVERAGE($B142:$B171)</f>
        <v>-0.92573333333333496</v>
      </c>
      <c r="J151" s="81">
        <f>STDEV($B142:$B171)</f>
        <v>0.19387392514357138</v>
      </c>
      <c r="K151" s="81">
        <f>I151+_xlfn.T.INV(0.025,29)*J151</f>
        <v>-1.3222500318735841</v>
      </c>
      <c r="L151" s="81">
        <f>I151+_xlfn.T.INV(0.975,29)*J151</f>
        <v>-0.529216634793086</v>
      </c>
      <c r="M151" s="95">
        <f t="shared" si="4"/>
        <v>0.79303339708049814</v>
      </c>
      <c r="N151" s="80">
        <v>7</v>
      </c>
      <c r="O151" s="81">
        <f>AVERAGE($E142:$E171)</f>
        <v>8.4363894429668948E-2</v>
      </c>
      <c r="P151" s="81">
        <f>STDEV($E142:$E171)</f>
        <v>0.1544100030424321</v>
      </c>
      <c r="Q151" s="81">
        <f>O151+_xlfn.T.INV(0.025,29)*P151</f>
        <v>-0.23144002083451432</v>
      </c>
      <c r="R151" s="81">
        <f>O151+_xlfn.T.INV(0.975,29)*P151</f>
        <v>0.40016780969385202</v>
      </c>
      <c r="S151" s="95">
        <f t="shared" si="5"/>
        <v>0.63160783052836633</v>
      </c>
      <c r="V151" s="80">
        <v>7</v>
      </c>
      <c r="W151" s="81">
        <f>AVERAGE($C142:$C171)</f>
        <v>-4.207878787878796E-3</v>
      </c>
      <c r="X151" s="81">
        <f>STDEV($C142:$C171)</f>
        <v>8.8124511428895906E-4</v>
      </c>
      <c r="Y151" s="81">
        <f>W151+_xlfn.T.INV(0.025,34)*X151</f>
        <v>-5.9987843327555992E-3</v>
      </c>
      <c r="Z151" s="81">
        <f>W151+_xlfn.T.INV(0.975,34)*X151</f>
        <v>-2.4169732430019929E-3</v>
      </c>
      <c r="AB151" s="80">
        <v>7</v>
      </c>
      <c r="AC151" s="84">
        <f>AVERAGE($F142:$F171)</f>
        <v>-1.9297808195401491E-3</v>
      </c>
      <c r="AD151" s="84">
        <f>STDEV($F142:$F171)</f>
        <v>8.1913548196779849E-4</v>
      </c>
      <c r="AE151" s="84">
        <f>AC151+_xlfn.T.INV(0.025,34)*AD151</f>
        <v>-3.5944644051565311E-3</v>
      </c>
      <c r="AF151" s="84">
        <f>AC151+_xlfn.T.INV(0.975,34)*AD151</f>
        <v>-2.6509723392376724E-4</v>
      </c>
    </row>
    <row r="152" spans="1:32" x14ac:dyDescent="0.25">
      <c r="A152" s="79">
        <v>3</v>
      </c>
      <c r="B152" s="79">
        <f>'data in order'!K51</f>
        <v>-0.992999999999995</v>
      </c>
      <c r="C152" s="66">
        <f>'data in order'!L51</f>
        <v>-4.5136363636363412E-3</v>
      </c>
      <c r="D152" s="79">
        <v>220</v>
      </c>
      <c r="E152" s="79">
        <f>B152-('Z ANOVA'!I$69*'Z t tests'!D152+'Z ANOVA'!I$68)</f>
        <v>4.9912721631212964E-2</v>
      </c>
      <c r="F152" s="83">
        <f>C152-('Z ANOVA'!S$69*'Z t tests'!D152+'Z ANOVA'!S$68)</f>
        <v>-2.2095894030060848E-3</v>
      </c>
      <c r="H152" s="80">
        <v>8</v>
      </c>
      <c r="I152" s="81">
        <f>AVERAGE($B142:$B176)</f>
        <v>-0.88948571428571521</v>
      </c>
      <c r="J152" s="81">
        <f>STDEV($B142:$B176)</f>
        <v>0.20317543439810315</v>
      </c>
      <c r="K152" s="81">
        <f>I152+_xlfn.T.INV(0.025,34)*J152</f>
        <v>-1.3023878752695028</v>
      </c>
      <c r="L152" s="81">
        <f>I152+_xlfn.T.INV(0.975,34)*J152</f>
        <v>-0.47658355330192764</v>
      </c>
      <c r="M152" s="95">
        <f t="shared" si="4"/>
        <v>0.82580432196757525</v>
      </c>
      <c r="N152" s="80">
        <v>8</v>
      </c>
      <c r="O152" s="81">
        <f>AVERAGE($E142:$E176)</f>
        <v>0.10162913704045481</v>
      </c>
      <c r="P152" s="81">
        <f>STDEV($E142:$E176)</f>
        <v>0.15258706566236302</v>
      </c>
      <c r="Q152" s="81">
        <f>O152+_xlfn.T.INV(0.025,34)*P152</f>
        <v>-0.20846508934478472</v>
      </c>
      <c r="R152" s="81">
        <f>O152+_xlfn.T.INV(0.975,34)*P152</f>
        <v>0.41172336342569438</v>
      </c>
      <c r="S152" s="95">
        <f t="shared" si="5"/>
        <v>0.62018845277047907</v>
      </c>
      <c r="V152" s="80">
        <v>8</v>
      </c>
      <c r="W152" s="81">
        <f>AVERAGE($C142:$C176)</f>
        <v>-4.0431168831168872E-3</v>
      </c>
      <c r="X152" s="81">
        <f>STDEV($C142:$C176)</f>
        <v>9.2352470180955817E-4</v>
      </c>
      <c r="Y152" s="81">
        <f>W152+_xlfn.T.INV(0.025,39)*X152</f>
        <v>-5.9111219118967362E-3</v>
      </c>
      <c r="Z152" s="81">
        <f>W152+_xlfn.T.INV(0.975,39)*X152</f>
        <v>-2.1751118543370382E-3</v>
      </c>
      <c r="AB152" s="80">
        <v>8</v>
      </c>
      <c r="AC152" s="84">
        <f>AVERAGE($F142:$F176)</f>
        <v>-1.8421246285672721E-3</v>
      </c>
      <c r="AD152" s="84">
        <f>STDEV($F142:$F176)</f>
        <v>8.0162762893428471E-4</v>
      </c>
      <c r="AE152" s="84">
        <f>AC152+_xlfn.T.INV(0.025,39)*AD152</f>
        <v>-3.4635695548632466E-3</v>
      </c>
      <c r="AF152" s="84">
        <f>AC152+_xlfn.T.INV(0.975,39)*AD152</f>
        <v>-2.2067970227129764E-4</v>
      </c>
    </row>
    <row r="153" spans="1:32" x14ac:dyDescent="0.25">
      <c r="A153" s="79">
        <v>3</v>
      </c>
      <c r="B153" s="79">
        <f>'data in order'!Q51</f>
        <v>-0.96299999999999386</v>
      </c>
      <c r="C153" s="66">
        <f>'data in order'!R51</f>
        <v>-4.3772727272726993E-3</v>
      </c>
      <c r="D153" s="79">
        <v>220</v>
      </c>
      <c r="E153" s="79">
        <f>B153-('Z ANOVA'!I$69*'Z t tests'!D153+'Z ANOVA'!I$68)</f>
        <v>7.9912721631214101E-2</v>
      </c>
      <c r="F153" s="83">
        <f>C153-('Z ANOVA'!S$69*'Z t tests'!D153+'Z ANOVA'!S$68)</f>
        <v>-2.0732257666424428E-3</v>
      </c>
    </row>
    <row r="154" spans="1:32" x14ac:dyDescent="0.25">
      <c r="A154" s="79">
        <v>3</v>
      </c>
      <c r="B154" s="79">
        <f>'data in order'!W51</f>
        <v>-0.88900000000001</v>
      </c>
      <c r="C154" s="66">
        <f>'data in order'!X51</f>
        <v>-4.0409090909091366E-3</v>
      </c>
      <c r="D154" s="79">
        <v>220</v>
      </c>
      <c r="E154" s="79">
        <f>B154-('Z ANOVA'!I$69*'Z t tests'!D154+'Z ANOVA'!I$68)</f>
        <v>0.15391272163119796</v>
      </c>
      <c r="F154" s="83">
        <f>C154-('Z ANOVA'!S$69*'Z t tests'!D154+'Z ANOVA'!S$68)</f>
        <v>-1.7368621302788802E-3</v>
      </c>
    </row>
    <row r="155" spans="1:32" x14ac:dyDescent="0.25">
      <c r="A155" s="79">
        <v>3</v>
      </c>
      <c r="B155" s="79">
        <f>'data in order'!AC51</f>
        <v>-1.0980000000000132</v>
      </c>
      <c r="C155" s="66">
        <f>'data in order'!AD51</f>
        <v>-4.9909090909091508E-3</v>
      </c>
      <c r="D155" s="79">
        <v>220</v>
      </c>
      <c r="E155" s="79">
        <f>B155-('Z ANOVA'!I$69*'Z t tests'!D155+'Z ANOVA'!I$68)</f>
        <v>-5.5087278368805226E-2</v>
      </c>
      <c r="F155" s="83">
        <f>C155-('Z ANOVA'!S$69*'Z t tests'!D155+'Z ANOVA'!S$68)</f>
        <v>-2.6868621302788944E-3</v>
      </c>
    </row>
    <row r="156" spans="1:32" x14ac:dyDescent="0.25">
      <c r="A156" s="79">
        <v>3</v>
      </c>
      <c r="B156" s="79">
        <f>'data in order'!AI51</f>
        <v>-0.97900000000001342</v>
      </c>
      <c r="C156" s="66">
        <f>'data in order'!AJ51</f>
        <v>-4.4500000000000607E-3</v>
      </c>
      <c r="D156" s="79">
        <v>220</v>
      </c>
      <c r="E156" s="79">
        <f>B156-('Z ANOVA'!I$69*'Z t tests'!D156+'Z ANOVA'!I$68)</f>
        <v>6.3912721631194547E-2</v>
      </c>
      <c r="F156" s="83">
        <f>C156-('Z ANOVA'!S$69*'Z t tests'!D156+'Z ANOVA'!S$68)</f>
        <v>-2.1459530393698042E-3</v>
      </c>
    </row>
    <row r="157" spans="1:32" x14ac:dyDescent="0.25">
      <c r="A157" s="79">
        <v>4</v>
      </c>
      <c r="B157" s="79">
        <f>'data in order'!K68</f>
        <v>-1</v>
      </c>
      <c r="C157" s="66">
        <f>'data in order'!L68</f>
        <v>-4.5454545454545452E-3</v>
      </c>
      <c r="D157" s="79">
        <v>220</v>
      </c>
      <c r="E157" s="79">
        <f>B157-('Z ANOVA'!I$94*'Z t tests'!D157+'Z ANOVA'!I$93)</f>
        <v>-2.4923869680832933E-3</v>
      </c>
      <c r="F157" s="83">
        <f>C157-('Z ANOVA'!S$94*'Z t tests'!D157+'Z ANOVA'!S$93)</f>
        <v>-2.2136721961133875E-3</v>
      </c>
    </row>
    <row r="158" spans="1:32" x14ac:dyDescent="0.25">
      <c r="A158" s="79">
        <v>4</v>
      </c>
      <c r="B158" s="79">
        <f>'data in order'!Q68</f>
        <v>-0.81299999999998818</v>
      </c>
      <c r="C158" s="66">
        <f>'data in order'!R68</f>
        <v>-3.6954545454544918E-3</v>
      </c>
      <c r="D158" s="79">
        <v>220</v>
      </c>
      <c r="E158" s="79">
        <f>B158-('Z ANOVA'!I$94*'Z t tests'!D158+'Z ANOVA'!I$93)</f>
        <v>0.18450761303192853</v>
      </c>
      <c r="F158" s="83">
        <f>C158-('Z ANOVA'!S$94*'Z t tests'!D158+'Z ANOVA'!S$93)</f>
        <v>-1.3636721961133341E-3</v>
      </c>
    </row>
    <row r="159" spans="1:32" x14ac:dyDescent="0.25">
      <c r="A159" s="79">
        <v>4</v>
      </c>
      <c r="B159" s="79">
        <f>'data in order'!W68</f>
        <v>-0.61199999999999477</v>
      </c>
      <c r="C159" s="66">
        <f>'data in order'!X68</f>
        <v>-2.7818181818181579E-3</v>
      </c>
      <c r="D159" s="79">
        <v>220</v>
      </c>
      <c r="E159" s="79">
        <f>B159-('Z ANOVA'!I$94*'Z t tests'!D159+'Z ANOVA'!I$93)</f>
        <v>0.38550761303192194</v>
      </c>
      <c r="F159" s="83">
        <f>C159-('Z ANOVA'!S$94*'Z t tests'!D159+'Z ANOVA'!S$93)</f>
        <v>-4.500358324770002E-4</v>
      </c>
    </row>
    <row r="160" spans="1:32" x14ac:dyDescent="0.25">
      <c r="A160" s="79">
        <v>4</v>
      </c>
      <c r="B160" s="79">
        <f>'data in order'!AC68</f>
        <v>-0.80400000000000205</v>
      </c>
      <c r="C160" s="66">
        <f>'data in order'!AD68</f>
        <v>-3.6545454545454637E-3</v>
      </c>
      <c r="D160" s="79">
        <v>220</v>
      </c>
      <c r="E160" s="79">
        <f>B160-('Z ANOVA'!I$94*'Z t tests'!D160+'Z ANOVA'!I$93)</f>
        <v>0.19350761303191466</v>
      </c>
      <c r="F160" s="83">
        <f>C160-('Z ANOVA'!S$94*'Z t tests'!D160+'Z ANOVA'!S$93)</f>
        <v>-1.322763105204306E-3</v>
      </c>
    </row>
    <row r="161" spans="1:6" x14ac:dyDescent="0.25">
      <c r="A161" s="79">
        <v>4</v>
      </c>
      <c r="B161" s="79">
        <f>'data in order'!AI68</f>
        <v>-1.1399999999999864</v>
      </c>
      <c r="C161" s="66">
        <f>'data in order'!AJ68</f>
        <v>-5.1818181818181199E-3</v>
      </c>
      <c r="D161" s="79">
        <v>220</v>
      </c>
      <c r="E161" s="79">
        <f>B161-('Z ANOVA'!I$94*'Z t tests'!D161+'Z ANOVA'!I$93)</f>
        <v>-0.14249238696806965</v>
      </c>
      <c r="F161" s="83">
        <f>C161-('Z ANOVA'!S$94*'Z t tests'!D161+'Z ANOVA'!S$93)</f>
        <v>-2.8500358324769623E-3</v>
      </c>
    </row>
    <row r="162" spans="1:6" x14ac:dyDescent="0.25">
      <c r="A162" s="79">
        <v>5</v>
      </c>
      <c r="B162" s="79">
        <f>'data in order'!K85</f>
        <v>-0.99100000000001387</v>
      </c>
      <c r="C162" s="66">
        <f>'data in order'!L85</f>
        <v>-4.504545454545518E-3</v>
      </c>
      <c r="D162" s="79">
        <v>220</v>
      </c>
      <c r="E162" s="79">
        <f>B162-('Z ANOVA'!I$119*'Z t tests'!D162+'Z ANOVA'!I$118)</f>
        <v>-3.9703457446821244E-2</v>
      </c>
      <c r="F162" s="83">
        <f>C162-('Z ANOVA'!S$119*'Z t tests'!D162+'Z ANOVA'!S$118)</f>
        <v>-2.2933507767166905E-3</v>
      </c>
    </row>
    <row r="163" spans="1:6" x14ac:dyDescent="0.25">
      <c r="A163" s="79">
        <v>5</v>
      </c>
      <c r="B163" s="79">
        <f>'data in order'!Q85</f>
        <v>-0.68999999999999773</v>
      </c>
      <c r="C163" s="66">
        <f>'data in order'!R85</f>
        <v>-3.1363636363636259E-3</v>
      </c>
      <c r="D163" s="79">
        <v>220</v>
      </c>
      <c r="E163" s="79">
        <f>B163-('Z ANOVA'!I$119*'Z t tests'!D163+'Z ANOVA'!I$118)</f>
        <v>0.2612965425531949</v>
      </c>
      <c r="F163" s="83">
        <f>C163-('Z ANOVA'!S$119*'Z t tests'!D163+'Z ANOVA'!S$118)</f>
        <v>-9.2516895853479849E-4</v>
      </c>
    </row>
    <row r="164" spans="1:6" x14ac:dyDescent="0.25">
      <c r="A164" s="79">
        <v>5</v>
      </c>
      <c r="B164" s="79">
        <f>'data in order'!W85</f>
        <v>-0.68700000000001182</v>
      </c>
      <c r="C164" s="66">
        <f>'data in order'!X85</f>
        <v>-3.1227272727273265E-3</v>
      </c>
      <c r="D164" s="79">
        <v>220</v>
      </c>
      <c r="E164" s="79">
        <f>B164-('Z ANOVA'!I$119*'Z t tests'!D164+'Z ANOVA'!I$118)</f>
        <v>0.2642965425531808</v>
      </c>
      <c r="F164" s="83">
        <f>C164-('Z ANOVA'!S$119*'Z t tests'!D164+'Z ANOVA'!S$118)</f>
        <v>-9.1153259489849901E-4</v>
      </c>
    </row>
    <row r="165" spans="1:6" x14ac:dyDescent="0.25">
      <c r="A165" s="79">
        <v>5</v>
      </c>
      <c r="B165" s="79">
        <f>'data in order'!AC85</f>
        <v>-0.78000000000000114</v>
      </c>
      <c r="C165" s="66">
        <f>'data in order'!AD85</f>
        <v>-3.5454545454545504E-3</v>
      </c>
      <c r="D165" s="79">
        <v>220</v>
      </c>
      <c r="E165" s="79">
        <f>B165-('Z ANOVA'!I$119*'Z t tests'!D165+'Z ANOVA'!I$118)</f>
        <v>0.17129654255319149</v>
      </c>
      <c r="F165" s="83">
        <f>C165-('Z ANOVA'!S$119*'Z t tests'!D165+'Z ANOVA'!S$118)</f>
        <v>-1.334259867625723E-3</v>
      </c>
    </row>
    <row r="166" spans="1:6" x14ac:dyDescent="0.25">
      <c r="A166" s="79">
        <v>5</v>
      </c>
      <c r="B166" s="79">
        <f>'data in order'!AI85</f>
        <v>-0.76900000000000546</v>
      </c>
      <c r="C166" s="66">
        <f>'data in order'!AJ85</f>
        <v>-3.4954545454545702E-3</v>
      </c>
      <c r="D166" s="79">
        <v>220</v>
      </c>
      <c r="E166" s="79">
        <f>B166-('Z ANOVA'!I$119*'Z t tests'!D166+'Z ANOVA'!I$118)</f>
        <v>0.18229654255318717</v>
      </c>
      <c r="F166" s="83">
        <f>C166-('Z ANOVA'!S$119*'Z t tests'!D166+'Z ANOVA'!S$118)</f>
        <v>-1.2842598676257428E-3</v>
      </c>
    </row>
    <row r="167" spans="1:6" x14ac:dyDescent="0.25">
      <c r="A167" s="79">
        <v>7</v>
      </c>
      <c r="B167" s="79">
        <f>'data in order'!K119</f>
        <v>-0.87999999999999545</v>
      </c>
      <c r="C167" s="66">
        <f>'data in order'!L119</f>
        <v>-3.9999999999999793E-3</v>
      </c>
      <c r="D167" s="79">
        <v>220</v>
      </c>
      <c r="E167" s="79">
        <f>B167-('Z ANOVA'!I$144*'Z t tests'!D167+'Z ANOVA'!I$143)</f>
        <v>3.2557712765963531E-2</v>
      </c>
      <c r="F167" s="83">
        <f>C167-('Z ANOVA'!S$144*'Z t tests'!D167+'Z ANOVA'!S$143)</f>
        <v>-1.9178574180971769E-3</v>
      </c>
    </row>
    <row r="168" spans="1:6" x14ac:dyDescent="0.25">
      <c r="A168" s="79">
        <v>7</v>
      </c>
      <c r="B168" s="79">
        <f>'data in order'!Q119</f>
        <v>-0.75800000000000978</v>
      </c>
      <c r="C168" s="66">
        <f>'data in order'!R119</f>
        <v>-3.4454545454545901E-3</v>
      </c>
      <c r="D168" s="79">
        <v>220</v>
      </c>
      <c r="E168" s="79">
        <f>B168-('Z ANOVA'!I$144*'Z t tests'!D168+'Z ANOVA'!I$143)</f>
        <v>0.15455771276594921</v>
      </c>
      <c r="F168" s="83">
        <f>C168-('Z ANOVA'!S$144*'Z t tests'!D168+'Z ANOVA'!S$143)</f>
        <v>-1.3633119635517877E-3</v>
      </c>
    </row>
    <row r="169" spans="1:6" x14ac:dyDescent="0.25">
      <c r="A169" s="79">
        <v>7</v>
      </c>
      <c r="B169" s="79">
        <f>'data in order'!W119</f>
        <v>-0.65399999999999636</v>
      </c>
      <c r="C169" s="66">
        <f>'data in order'!X119</f>
        <v>-2.9727272727272562E-3</v>
      </c>
      <c r="D169" s="79">
        <v>220</v>
      </c>
      <c r="E169" s="79">
        <f>B169-('Z ANOVA'!I$144*'Z t tests'!D169+'Z ANOVA'!I$143)</f>
        <v>0.25855771276596262</v>
      </c>
      <c r="F169" s="83">
        <f>C169-('Z ANOVA'!S$144*'Z t tests'!D169+'Z ANOVA'!S$143)</f>
        <v>-8.9058469082445389E-4</v>
      </c>
    </row>
    <row r="170" spans="1:6" x14ac:dyDescent="0.25">
      <c r="A170" s="79">
        <v>7</v>
      </c>
      <c r="B170" s="79">
        <f>'data in order'!AC119</f>
        <v>-0.70199999999999818</v>
      </c>
      <c r="C170" s="66">
        <f>'data in order'!AD119</f>
        <v>-3.1909090909090828E-3</v>
      </c>
      <c r="D170" s="79">
        <v>220</v>
      </c>
      <c r="E170" s="79">
        <f>B170-('Z ANOVA'!I$144*'Z t tests'!D170+'Z ANOVA'!I$143)</f>
        <v>0.2105577127659608</v>
      </c>
      <c r="F170" s="83">
        <f>C170-('Z ANOVA'!S$144*'Z t tests'!D170+'Z ANOVA'!S$143)</f>
        <v>-1.1087665090062804E-3</v>
      </c>
    </row>
    <row r="171" spans="1:6" x14ac:dyDescent="0.25">
      <c r="A171" s="79">
        <v>7</v>
      </c>
      <c r="B171" s="79">
        <f>'data in order'!AI119</f>
        <v>-0.69700000000000273</v>
      </c>
      <c r="C171" s="66">
        <f>'data in order'!AJ119</f>
        <v>-3.1681818181818304E-3</v>
      </c>
      <c r="D171" s="79">
        <v>220</v>
      </c>
      <c r="E171" s="79">
        <f>B171-('Z ANOVA'!I$144*'Z t tests'!D171+'Z ANOVA'!I$143)</f>
        <v>0.21555771276595626</v>
      </c>
      <c r="F171" s="83">
        <f>C171-('Z ANOVA'!S$144*'Z t tests'!D171+'Z ANOVA'!S$143)</f>
        <v>-1.086039236279028E-3</v>
      </c>
    </row>
    <row r="172" spans="1:6" x14ac:dyDescent="0.25">
      <c r="A172" s="79">
        <v>8</v>
      </c>
      <c r="B172" s="79">
        <f>'data in order'!K136</f>
        <v>-0.63999999999998636</v>
      </c>
      <c r="C172" s="66">
        <f>'data in order'!L136</f>
        <v>-2.9090909090908469E-3</v>
      </c>
      <c r="D172" s="79">
        <v>220</v>
      </c>
      <c r="E172" s="79">
        <f>B172-('Z ANOVA'!I$169*'Z t tests'!D172+'Z ANOVA'!I$168)</f>
        <v>0.23722059270518092</v>
      </c>
      <c r="F172" s="83">
        <f>C172-('Z ANOVA'!S$169*'Z t tests'!D172+'Z ANOVA'!S$168)</f>
        <v>-1.1707329372754155E-3</v>
      </c>
    </row>
    <row r="173" spans="1:6" x14ac:dyDescent="0.25">
      <c r="A173" s="79">
        <v>8</v>
      </c>
      <c r="B173" s="79">
        <f>'data in order'!Q136</f>
        <v>-0.55799999999999272</v>
      </c>
      <c r="C173" s="66">
        <f>'data in order'!R136</f>
        <v>-2.5363636363636031E-3</v>
      </c>
      <c r="D173" s="79">
        <v>220</v>
      </c>
      <c r="E173" s="79">
        <f>B173-('Z ANOVA'!I$169*'Z t tests'!D173+'Z ANOVA'!I$168)</f>
        <v>0.31922059270517456</v>
      </c>
      <c r="F173" s="83">
        <f>C173-('Z ANOVA'!S$169*'Z t tests'!D173+'Z ANOVA'!S$168)</f>
        <v>-7.9800566454817177E-4</v>
      </c>
    </row>
    <row r="174" spans="1:6" x14ac:dyDescent="0.25">
      <c r="A174" s="79">
        <v>8</v>
      </c>
      <c r="B174" s="79">
        <f>'data in order'!W136</f>
        <v>-0.64699999999999136</v>
      </c>
      <c r="C174" s="66">
        <f>'data in order'!X136</f>
        <v>-2.9409090909090518E-3</v>
      </c>
      <c r="D174" s="79">
        <v>220</v>
      </c>
      <c r="E174" s="79">
        <f>B174-('Z ANOVA'!I$169*'Z t tests'!D174+'Z ANOVA'!I$168)</f>
        <v>0.23022059270517592</v>
      </c>
      <c r="F174" s="83">
        <f>C174-('Z ANOVA'!S$169*'Z t tests'!D174+'Z ANOVA'!S$168)</f>
        <v>-1.2025511190936204E-3</v>
      </c>
    </row>
    <row r="175" spans="1:6" x14ac:dyDescent="0.25">
      <c r="A175" s="79">
        <v>8</v>
      </c>
      <c r="B175" s="79">
        <f>'data in order'!AC136</f>
        <v>-0.69300000000001205</v>
      </c>
      <c r="C175" s="66">
        <f>'data in order'!AD136</f>
        <v>-3.1500000000000547E-3</v>
      </c>
      <c r="D175" s="79">
        <v>220</v>
      </c>
      <c r="E175" s="79">
        <f>B175-('Z ANOVA'!I$169*'Z t tests'!D175+'Z ANOVA'!I$168)</f>
        <v>0.18422059270515523</v>
      </c>
      <c r="F175" s="83">
        <f>C175-('Z ANOVA'!S$169*'Z t tests'!D175+'Z ANOVA'!S$168)</f>
        <v>-1.4116420281846233E-3</v>
      </c>
    </row>
    <row r="176" spans="1:6" x14ac:dyDescent="0.25">
      <c r="A176" s="79">
        <v>8</v>
      </c>
      <c r="B176" s="79">
        <f>'data in order'!AI136</f>
        <v>-0.82200000000000273</v>
      </c>
      <c r="C176" s="66">
        <f>'data in order'!AJ136</f>
        <v>-3.7363636363636488E-3</v>
      </c>
      <c r="D176" s="79">
        <v>220</v>
      </c>
      <c r="E176" s="79">
        <f>B176-('Z ANOVA'!I$169*'Z t tests'!D176+'Z ANOVA'!I$168)</f>
        <v>5.5220592705164551E-2</v>
      </c>
      <c r="F176" s="83">
        <f>C176-('Z ANOVA'!S$169*'Z t tests'!D176+'Z ANOVA'!S$168)</f>
        <v>-1.9980056645482174E-3</v>
      </c>
    </row>
  </sheetData>
  <mergeCells count="24">
    <mergeCell ref="H142:L142"/>
    <mergeCell ref="N142:R142"/>
    <mergeCell ref="V37:Z37"/>
    <mergeCell ref="AB37:AF37"/>
    <mergeCell ref="V72:Z72"/>
    <mergeCell ref="AB72:AF72"/>
    <mergeCell ref="V107:Z107"/>
    <mergeCell ref="AB107:AF107"/>
    <mergeCell ref="V142:Z142"/>
    <mergeCell ref="AB142:AF142"/>
    <mergeCell ref="H37:L37"/>
    <mergeCell ref="N37:R37"/>
    <mergeCell ref="H72:L72"/>
    <mergeCell ref="N72:R72"/>
    <mergeCell ref="H107:L107"/>
    <mergeCell ref="N107:R107"/>
    <mergeCell ref="AE3:AF3"/>
    <mergeCell ref="Y3:Z3"/>
    <mergeCell ref="Q3:R3"/>
    <mergeCell ref="K3:L3"/>
    <mergeCell ref="AB2:AF2"/>
    <mergeCell ref="V2:Z2"/>
    <mergeCell ref="N2:R2"/>
    <mergeCell ref="H2:L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topLeftCell="F7" zoomScale="70" zoomScaleNormal="70" workbookViewId="0">
      <selection activeCell="C12" sqref="C12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'Z t tests'!E2</f>
        <v>9.9686702127659843E-2</v>
      </c>
      <c r="C2" s="83">
        <f>'Z t tests'!F2</f>
        <v>-3.1934807180850865E-3</v>
      </c>
      <c r="D2" s="79">
        <v>10</v>
      </c>
    </row>
    <row r="3" spans="1:4" x14ac:dyDescent="0.25">
      <c r="A3" s="79">
        <v>1</v>
      </c>
      <c r="B3" s="79">
        <f>'Z t tests'!E3</f>
        <v>9.3686702127659616E-2</v>
      </c>
      <c r="C3" s="83">
        <f>'Z t tests'!F3</f>
        <v>-3.7934807180851106E-3</v>
      </c>
      <c r="D3" s="79">
        <v>10</v>
      </c>
    </row>
    <row r="4" spans="1:4" x14ac:dyDescent="0.25">
      <c r="A4" s="79">
        <v>1</v>
      </c>
      <c r="B4" s="79">
        <f>'Z t tests'!E4</f>
        <v>0.14668670212766044</v>
      </c>
      <c r="C4" s="83">
        <f>'Z t tests'!F4</f>
        <v>1.5065192819149718E-3</v>
      </c>
      <c r="D4" s="79">
        <v>10</v>
      </c>
    </row>
    <row r="5" spans="1:4" x14ac:dyDescent="0.25">
      <c r="A5" s="79">
        <v>1</v>
      </c>
      <c r="B5" s="79">
        <f>'Z t tests'!E5</f>
        <v>-6.0313297872340299E-2</v>
      </c>
      <c r="C5" s="83">
        <f>'Z t tests'!F5</f>
        <v>-1.9193480718085101E-2</v>
      </c>
      <c r="D5" s="79">
        <v>10</v>
      </c>
    </row>
    <row r="6" spans="1:4" x14ac:dyDescent="0.25">
      <c r="A6" s="79">
        <v>1</v>
      </c>
      <c r="B6" s="79">
        <f>'Z t tests'!E6</f>
        <v>0.11368670212765919</v>
      </c>
      <c r="C6" s="83">
        <f>'Z t tests'!F6</f>
        <v>-1.7934807180851539E-3</v>
      </c>
      <c r="D6" s="79">
        <v>10</v>
      </c>
    </row>
    <row r="7" spans="1:4" x14ac:dyDescent="0.25">
      <c r="A7" s="79">
        <v>1</v>
      </c>
      <c r="B7" s="79">
        <f>'Z t tests'!E37</f>
        <v>-0.11385026595744996</v>
      </c>
      <c r="C7" s="83">
        <f>'Z t tests'!F37</f>
        <v>1.3253667492745744E-3</v>
      </c>
      <c r="D7" s="79">
        <v>40</v>
      </c>
    </row>
    <row r="8" spans="1:4" x14ac:dyDescent="0.25">
      <c r="A8" s="79">
        <v>1</v>
      </c>
      <c r="B8" s="79">
        <f>'Z t tests'!E38</f>
        <v>2.9149734042550723E-2</v>
      </c>
      <c r="C8" s="83">
        <f>'Z t tests'!F38</f>
        <v>4.9003667492745918E-3</v>
      </c>
      <c r="D8" s="79">
        <v>40</v>
      </c>
    </row>
    <row r="9" spans="1:4" x14ac:dyDescent="0.25">
      <c r="A9" s="79">
        <v>1</v>
      </c>
      <c r="B9" s="79">
        <f>'Z t tests'!E39</f>
        <v>-6.4850265957443365E-2</v>
      </c>
      <c r="C9" s="83">
        <f>'Z t tests'!F39</f>
        <v>2.5503667492747396E-3</v>
      </c>
      <c r="D9" s="79">
        <v>40</v>
      </c>
    </row>
    <row r="10" spans="1:4" x14ac:dyDescent="0.25">
      <c r="A10" s="79">
        <v>1</v>
      </c>
      <c r="B10" s="79">
        <f>'Z t tests'!E40</f>
        <v>-4.8850265957445127E-2</v>
      </c>
      <c r="C10" s="83">
        <f>'Z t tests'!F40</f>
        <v>2.9503667492746955E-3</v>
      </c>
      <c r="D10" s="79">
        <v>40</v>
      </c>
    </row>
    <row r="11" spans="1:4" x14ac:dyDescent="0.25">
      <c r="A11" s="79">
        <v>1</v>
      </c>
      <c r="B11" s="79">
        <f>'Z t tests'!E41</f>
        <v>-7.8850265957446264E-2</v>
      </c>
      <c r="C11" s="83">
        <f>'Z t tests'!F41</f>
        <v>2.2003667492746671E-3</v>
      </c>
      <c r="D11" s="79">
        <v>40</v>
      </c>
    </row>
    <row r="12" spans="1:4" x14ac:dyDescent="0.25">
      <c r="A12" s="79">
        <v>1</v>
      </c>
      <c r="B12" s="79">
        <f>'Z t tests'!E72</f>
        <v>-0.14856622340425818</v>
      </c>
      <c r="C12" s="83">
        <f>'Z t tests'!F72</f>
        <v>2.8629967057543088E-3</v>
      </c>
      <c r="D12" s="79">
        <v>80</v>
      </c>
    </row>
    <row r="13" spans="1:4" x14ac:dyDescent="0.25">
      <c r="A13" s="79">
        <v>1</v>
      </c>
      <c r="B13" s="79">
        <f>'Z t tests'!E73</f>
        <v>1.143377659573841E-2</v>
      </c>
      <c r="C13" s="83">
        <f>'Z t tests'!F73</f>
        <v>4.8629967057542672E-3</v>
      </c>
      <c r="D13" s="79">
        <v>80</v>
      </c>
    </row>
    <row r="14" spans="1:4" x14ac:dyDescent="0.25">
      <c r="A14" s="79">
        <v>1</v>
      </c>
      <c r="B14" s="79">
        <f>'Z t tests'!E74</f>
        <v>-0.1405662234042484</v>
      </c>
      <c r="C14" s="83">
        <f>'Z t tests'!F74</f>
        <v>2.9629967057544313E-3</v>
      </c>
      <c r="D14" s="79">
        <v>80</v>
      </c>
    </row>
    <row r="15" spans="1:4" x14ac:dyDescent="0.25">
      <c r="A15" s="79">
        <v>1</v>
      </c>
      <c r="B15" s="79">
        <f>'Z t tests'!E75</f>
        <v>-8.5662234042576113E-3</v>
      </c>
      <c r="C15" s="83">
        <f>'Z t tests'!F75</f>
        <v>4.6129967057543164E-3</v>
      </c>
      <c r="D15" s="79">
        <v>80</v>
      </c>
    </row>
    <row r="16" spans="1:4" x14ac:dyDescent="0.25">
      <c r="A16" s="79">
        <v>1</v>
      </c>
      <c r="B16" s="79">
        <f>'Z t tests'!E76</f>
        <v>-0.10556622340425181</v>
      </c>
      <c r="C16" s="83">
        <f>'Z t tests'!F76</f>
        <v>3.4004967057543883E-3</v>
      </c>
      <c r="D16" s="79">
        <v>80</v>
      </c>
    </row>
    <row r="17" spans="1:4" x14ac:dyDescent="0.25">
      <c r="A17" s="79">
        <v>1</v>
      </c>
      <c r="B17" s="79">
        <f>'Z t tests'!E107</f>
        <v>0.18200186170211663</v>
      </c>
      <c r="C17" s="83">
        <f>'Z t tests'!F107</f>
        <v>2.1195066187136621E-3</v>
      </c>
      <c r="D17" s="79">
        <v>160</v>
      </c>
    </row>
    <row r="18" spans="1:4" x14ac:dyDescent="0.25">
      <c r="A18" s="79">
        <v>1</v>
      </c>
      <c r="B18" s="79">
        <f>'Z t tests'!E108</f>
        <v>-2.2998138297867454E-2</v>
      </c>
      <c r="C18" s="83">
        <f>'Z t tests'!F108</f>
        <v>8.3825661871376154E-4</v>
      </c>
      <c r="D18" s="79">
        <v>160</v>
      </c>
    </row>
    <row r="19" spans="1:4" x14ac:dyDescent="0.25">
      <c r="A19" s="79">
        <v>1</v>
      </c>
      <c r="B19" s="79">
        <f>'Z t tests'!E109</f>
        <v>0.19800186170213618</v>
      </c>
      <c r="C19" s="83">
        <f>'Z t tests'!F109</f>
        <v>2.2195066187137846E-3</v>
      </c>
      <c r="D19" s="79">
        <v>160</v>
      </c>
    </row>
    <row r="20" spans="1:4" x14ac:dyDescent="0.25">
      <c r="A20" s="79">
        <v>1</v>
      </c>
      <c r="B20" s="79">
        <f>'Z t tests'!E110</f>
        <v>2.400186170212959E-2</v>
      </c>
      <c r="C20" s="83">
        <f>'Z t tests'!F110</f>
        <v>1.1320066187137431E-3</v>
      </c>
      <c r="D20" s="79">
        <v>160</v>
      </c>
    </row>
    <row r="21" spans="1:4" x14ac:dyDescent="0.25">
      <c r="A21" s="79">
        <v>1</v>
      </c>
      <c r="B21" s="79">
        <f>'Z t tests'!E111</f>
        <v>-1.1998138297871774E-2</v>
      </c>
      <c r="C21" s="83">
        <f>'Z t tests'!F111</f>
        <v>9.0700661871373489E-4</v>
      </c>
      <c r="D21" s="79">
        <v>160</v>
      </c>
    </row>
    <row r="22" spans="1:4" x14ac:dyDescent="0.25">
      <c r="A22" s="79">
        <v>1</v>
      </c>
      <c r="B22" s="79">
        <f>'Z t tests'!E142</f>
        <v>-4.7072074468084812E-2</v>
      </c>
      <c r="C22" s="83">
        <f>'Z t tests'!F142</f>
        <v>-2.8047302647485461E-3</v>
      </c>
      <c r="D22" s="79">
        <v>220</v>
      </c>
    </row>
    <row r="23" spans="1:4" x14ac:dyDescent="0.25">
      <c r="A23" s="79">
        <v>1</v>
      </c>
      <c r="B23" s="79">
        <f>'Z t tests'!E143</f>
        <v>0.19392792553192906</v>
      </c>
      <c r="C23" s="83">
        <f>'Z t tests'!F143</f>
        <v>-1.7092757192939375E-3</v>
      </c>
      <c r="D23" s="79">
        <v>220</v>
      </c>
    </row>
    <row r="24" spans="1:4" x14ac:dyDescent="0.25">
      <c r="A24" s="79">
        <v>1</v>
      </c>
      <c r="B24" s="79">
        <f>'Z t tests'!E144</f>
        <v>-2.8072074468079355E-2</v>
      </c>
      <c r="C24" s="83">
        <f>'Z t tests'!F144</f>
        <v>-2.7183666283848848E-3</v>
      </c>
      <c r="D24" s="79">
        <v>220</v>
      </c>
    </row>
    <row r="25" spans="1:4" x14ac:dyDescent="0.25">
      <c r="A25" s="79">
        <v>1</v>
      </c>
      <c r="B25" s="79">
        <f>'Z t tests'!E145</f>
        <v>-0.10907207446809664</v>
      </c>
      <c r="C25" s="83">
        <f>'Z t tests'!F145</f>
        <v>-3.0865484465667815E-3</v>
      </c>
      <c r="D25" s="79">
        <v>220</v>
      </c>
    </row>
    <row r="26" spans="1:4" x14ac:dyDescent="0.25">
      <c r="A26" s="79">
        <v>1</v>
      </c>
      <c r="B26" s="79">
        <f>'Z t tests'!E146</f>
        <v>-0.10307207446809641</v>
      </c>
      <c r="C26" s="83">
        <f>'Z t tests'!F146</f>
        <v>-3.0592757192940533E-3</v>
      </c>
      <c r="D26" s="79">
        <v>220</v>
      </c>
    </row>
    <row r="27" spans="1:4" x14ac:dyDescent="0.25">
      <c r="A27" s="79">
        <v>2</v>
      </c>
      <c r="B27" s="79">
        <f>'Z t tests'!E7</f>
        <v>0.12382340425531957</v>
      </c>
      <c r="C27" s="83">
        <f>'Z t tests'!F7</f>
        <v>-2.9829454787229717E-4</v>
      </c>
      <c r="D27" s="79">
        <v>10</v>
      </c>
    </row>
    <row r="28" spans="1:4" x14ac:dyDescent="0.25">
      <c r="A28" s="79">
        <v>2</v>
      </c>
      <c r="B28" s="79">
        <f>'Z t tests'!E8</f>
        <v>6.3823404255319072E-2</v>
      </c>
      <c r="C28" s="83">
        <f>'Z t tests'!F8</f>
        <v>-6.2982945478723476E-3</v>
      </c>
      <c r="D28" s="79">
        <v>10</v>
      </c>
    </row>
    <row r="29" spans="1:4" x14ac:dyDescent="0.25">
      <c r="A29" s="79">
        <v>2</v>
      </c>
      <c r="B29" s="79">
        <f>'Z t tests'!E9</f>
        <v>0.10182340425531933</v>
      </c>
      <c r="C29" s="83">
        <f>'Z t tests'!F9</f>
        <v>-2.498294547872322E-3</v>
      </c>
      <c r="D29" s="79">
        <v>10</v>
      </c>
    </row>
    <row r="30" spans="1:4" x14ac:dyDescent="0.25">
      <c r="A30" s="79">
        <v>2</v>
      </c>
      <c r="B30" s="79">
        <f>'Z t tests'!E10</f>
        <v>6.3823404255319072E-2</v>
      </c>
      <c r="C30" s="83">
        <f>'Z t tests'!F10</f>
        <v>-6.2982945478723476E-3</v>
      </c>
      <c r="D30" s="79">
        <v>10</v>
      </c>
    </row>
    <row r="31" spans="1:4" x14ac:dyDescent="0.25">
      <c r="A31" s="79">
        <v>2</v>
      </c>
      <c r="B31" s="79">
        <f>'Z t tests'!E11</f>
        <v>3.8823404255318716E-2</v>
      </c>
      <c r="C31" s="83">
        <f>'Z t tests'!F11</f>
        <v>-8.7982945478723845E-3</v>
      </c>
      <c r="D31" s="79">
        <v>10</v>
      </c>
    </row>
    <row r="32" spans="1:4" x14ac:dyDescent="0.25">
      <c r="A32" s="79">
        <v>2</v>
      </c>
      <c r="B32" s="79">
        <f>'Z t tests'!E42</f>
        <v>-0.12352553191489646</v>
      </c>
      <c r="C32" s="83">
        <f>'Z t tests'!F42</f>
        <v>8.8374319995156853E-4</v>
      </c>
      <c r="D32" s="79">
        <v>40</v>
      </c>
    </row>
    <row r="33" spans="1:4" x14ac:dyDescent="0.25">
      <c r="A33" s="79">
        <v>2</v>
      </c>
      <c r="B33" s="79">
        <f>'Z t tests'!E43</f>
        <v>0.263474468085104</v>
      </c>
      <c r="C33" s="83">
        <f>'Z t tests'!F43</f>
        <v>1.0558743199951579E-2</v>
      </c>
      <c r="D33" s="79">
        <v>40</v>
      </c>
    </row>
    <row r="34" spans="1:4" x14ac:dyDescent="0.25">
      <c r="A34" s="79">
        <v>2</v>
      </c>
      <c r="B34" s="79">
        <f>'Z t tests'!E44</f>
        <v>7.0474468085106157E-2</v>
      </c>
      <c r="C34" s="83">
        <f>'Z t tests'!F44</f>
        <v>5.7337431999516329E-3</v>
      </c>
      <c r="D34" s="79">
        <v>40</v>
      </c>
    </row>
    <row r="35" spans="1:4" x14ac:dyDescent="0.25">
      <c r="A35" s="79">
        <v>2</v>
      </c>
      <c r="B35" s="79">
        <f>'Z t tests'!E45</f>
        <v>-6.152553191489174E-2</v>
      </c>
      <c r="C35" s="83">
        <f>'Z t tests'!F45</f>
        <v>2.4337431999516858E-3</v>
      </c>
      <c r="D35" s="79">
        <v>40</v>
      </c>
    </row>
    <row r="36" spans="1:4" x14ac:dyDescent="0.25">
      <c r="A36" s="79">
        <v>2</v>
      </c>
      <c r="B36" s="79">
        <f>'Z t tests'!E46</f>
        <v>-3.0525531914892934E-2</v>
      </c>
      <c r="C36" s="83">
        <f>'Z t tests'!F46</f>
        <v>3.2087431999516559E-3</v>
      </c>
      <c r="D36" s="79">
        <v>40</v>
      </c>
    </row>
    <row r="37" spans="1:4" x14ac:dyDescent="0.25">
      <c r="A37" s="79">
        <v>2</v>
      </c>
      <c r="B37" s="79">
        <f>'Z t tests'!E77</f>
        <v>-0.21665744680851051</v>
      </c>
      <c r="C37" s="83">
        <f>'Z t tests'!F77</f>
        <v>1.8014601970502888E-3</v>
      </c>
      <c r="D37" s="79">
        <v>80</v>
      </c>
    </row>
    <row r="38" spans="1:4" x14ac:dyDescent="0.25">
      <c r="A38" s="79">
        <v>2</v>
      </c>
      <c r="B38" s="79">
        <f>'Z t tests'!E78</f>
        <v>-5.5657446808509148E-2</v>
      </c>
      <c r="C38" s="83">
        <f>'Z t tests'!F78</f>
        <v>3.8139601970503057E-3</v>
      </c>
      <c r="D38" s="79">
        <v>80</v>
      </c>
    </row>
    <row r="39" spans="1:4" x14ac:dyDescent="0.25">
      <c r="A39" s="79">
        <v>2</v>
      </c>
      <c r="B39" s="79">
        <f>'Z t tests'!E79</f>
        <v>-0.11765744680850676</v>
      </c>
      <c r="C39" s="83">
        <f>'Z t tests'!F79</f>
        <v>3.0389601970503364E-3</v>
      </c>
      <c r="D39" s="79">
        <v>80</v>
      </c>
    </row>
    <row r="40" spans="1:4" x14ac:dyDescent="0.25">
      <c r="A40" s="79">
        <v>2</v>
      </c>
      <c r="B40" s="79">
        <f>'Z t tests'!E80</f>
        <v>-0.25665744680851676</v>
      </c>
      <c r="C40" s="83">
        <f>'Z t tests'!F80</f>
        <v>1.3014601970502103E-3</v>
      </c>
      <c r="D40" s="79">
        <v>80</v>
      </c>
    </row>
    <row r="41" spans="1:4" x14ac:dyDescent="0.25">
      <c r="A41" s="79">
        <v>2</v>
      </c>
      <c r="B41" s="79">
        <f>'Z t tests'!E81</f>
        <v>-8.0657446808514832E-2</v>
      </c>
      <c r="C41" s="83">
        <f>'Z t tests'!F81</f>
        <v>3.5014601970502351E-3</v>
      </c>
      <c r="D41" s="79">
        <v>80</v>
      </c>
    </row>
    <row r="42" spans="1:4" x14ac:dyDescent="0.25">
      <c r="A42" s="79">
        <v>2</v>
      </c>
      <c r="B42" s="79">
        <f>'Z t tests'!E112</f>
        <v>1.4078723404248761E-2</v>
      </c>
      <c r="C42" s="83">
        <f>'Z t tests'!F112</f>
        <v>1.0306441912475411E-3</v>
      </c>
      <c r="D42" s="79">
        <v>160</v>
      </c>
    </row>
    <row r="43" spans="1:4" x14ac:dyDescent="0.25">
      <c r="A43" s="79">
        <v>2</v>
      </c>
      <c r="B43" s="79">
        <f>'Z t tests'!E113</f>
        <v>0.11907872340426695</v>
      </c>
      <c r="C43" s="83">
        <f>'Z t tests'!F113</f>
        <v>1.6868941912476553E-3</v>
      </c>
      <c r="D43" s="79">
        <v>160</v>
      </c>
    </row>
    <row r="44" spans="1:4" x14ac:dyDescent="0.25">
      <c r="A44" s="79">
        <v>2</v>
      </c>
      <c r="B44" s="79">
        <f>'Z t tests'!E114</f>
        <v>0.14607872340425376</v>
      </c>
      <c r="C44" s="83">
        <f>'Z t tests'!F114</f>
        <v>1.8556441912475725E-3</v>
      </c>
      <c r="D44" s="79">
        <v>160</v>
      </c>
    </row>
    <row r="45" spans="1:4" x14ac:dyDescent="0.25">
      <c r="A45" s="79">
        <v>2</v>
      </c>
      <c r="B45" s="79">
        <f>'Z t tests'!E115</f>
        <v>0.37207872340425285</v>
      </c>
      <c r="C45" s="83">
        <f>'Z t tests'!F115</f>
        <v>3.268144191247567E-3</v>
      </c>
      <c r="D45" s="79">
        <v>160</v>
      </c>
    </row>
    <row r="46" spans="1:4" x14ac:dyDescent="0.25">
      <c r="A46" s="79">
        <v>2</v>
      </c>
      <c r="B46" s="79">
        <f>'Z t tests'!E116</f>
        <v>-2.5921276595743281E-2</v>
      </c>
      <c r="C46" s="83">
        <f>'Z t tests'!F116</f>
        <v>7.8064419124759116E-4</v>
      </c>
      <c r="D46" s="79">
        <v>160</v>
      </c>
    </row>
    <row r="47" spans="1:4" x14ac:dyDescent="0.25">
      <c r="A47" s="79">
        <v>2</v>
      </c>
      <c r="B47" s="79">
        <f>'Z t tests'!E147</f>
        <v>-6.0619148936178036E-2</v>
      </c>
      <c r="C47" s="83">
        <f>'Z t tests'!F147</f>
        <v>-2.7467575858317562E-3</v>
      </c>
      <c r="D47" s="79">
        <v>220</v>
      </c>
    </row>
    <row r="48" spans="1:4" x14ac:dyDescent="0.25">
      <c r="A48" s="79">
        <v>2</v>
      </c>
      <c r="B48" s="79">
        <f>'Z t tests'!E148</f>
        <v>0.26738085106382492</v>
      </c>
      <c r="C48" s="83">
        <f>'Z t tests'!F148</f>
        <v>-1.2558484949226519E-3</v>
      </c>
      <c r="D48" s="79">
        <v>220</v>
      </c>
    </row>
    <row r="49" spans="1:4" x14ac:dyDescent="0.25">
      <c r="A49" s="79">
        <v>2</v>
      </c>
      <c r="B49" s="79">
        <f>'Z t tests'!E149</f>
        <v>0.15538085106383015</v>
      </c>
      <c r="C49" s="83">
        <f>'Z t tests'!F149</f>
        <v>-1.7649394040135371E-3</v>
      </c>
      <c r="D49" s="79">
        <v>220</v>
      </c>
    </row>
    <row r="50" spans="1:4" x14ac:dyDescent="0.25">
      <c r="A50" s="79">
        <v>2</v>
      </c>
      <c r="B50" s="79">
        <f>'Z t tests'!E150</f>
        <v>-0.25961914893616189</v>
      </c>
      <c r="C50" s="83">
        <f>'Z t tests'!F150</f>
        <v>-3.6513030403771372E-3</v>
      </c>
      <c r="D50" s="79">
        <v>220</v>
      </c>
    </row>
    <row r="51" spans="1:4" x14ac:dyDescent="0.25">
      <c r="A51" s="79">
        <v>2</v>
      </c>
      <c r="B51" s="79">
        <f>'Z t tests'!E151</f>
        <v>-0.10061914893617008</v>
      </c>
      <c r="C51" s="83">
        <f>'Z t tests'!F151</f>
        <v>-2.9285757676499021E-3</v>
      </c>
      <c r="D51" s="79">
        <v>220</v>
      </c>
    </row>
    <row r="52" spans="1:4" x14ac:dyDescent="0.25">
      <c r="A52" s="79">
        <v>3</v>
      </c>
      <c r="B52" s="79">
        <f>'Z t tests'!E12</f>
        <v>0.11728838652482187</v>
      </c>
      <c r="C52" s="83">
        <f>'Z t tests'!F12</f>
        <v>-1.726631759751858E-3</v>
      </c>
      <c r="D52" s="79">
        <v>10</v>
      </c>
    </row>
    <row r="53" spans="1:4" x14ac:dyDescent="0.25">
      <c r="A53" s="79">
        <v>3</v>
      </c>
      <c r="B53" s="79">
        <f>'Z t tests'!E13</f>
        <v>5.428838652482304E-2</v>
      </c>
      <c r="C53" s="83">
        <f>'Z t tests'!F13</f>
        <v>-8.02663175975174E-3</v>
      </c>
      <c r="D53" s="79">
        <v>10</v>
      </c>
    </row>
    <row r="54" spans="1:4" x14ac:dyDescent="0.25">
      <c r="A54" s="79">
        <v>3</v>
      </c>
      <c r="B54" s="79">
        <f>'Z t tests'!E14</f>
        <v>5.1288386524822926E-2</v>
      </c>
      <c r="C54" s="83">
        <f>'Z t tests'!F14</f>
        <v>-8.3266317597517521E-3</v>
      </c>
      <c r="D54" s="79">
        <v>10</v>
      </c>
    </row>
    <row r="55" spans="1:4" x14ac:dyDescent="0.25">
      <c r="A55" s="79">
        <v>3</v>
      </c>
      <c r="B55" s="79">
        <f>'Z t tests'!E15</f>
        <v>0.12028838652482199</v>
      </c>
      <c r="C55" s="83">
        <f>'Z t tests'!F15</f>
        <v>-1.4266317597518459E-3</v>
      </c>
      <c r="D55" s="79">
        <v>10</v>
      </c>
    </row>
    <row r="56" spans="1:4" x14ac:dyDescent="0.25">
      <c r="A56" s="79">
        <v>3</v>
      </c>
      <c r="B56" s="79">
        <f>'Z t tests'!E16</f>
        <v>0.1052883865248232</v>
      </c>
      <c r="C56" s="83">
        <f>'Z t tests'!F16</f>
        <v>-2.9266317597517258E-3</v>
      </c>
      <c r="D56" s="79">
        <v>10</v>
      </c>
    </row>
    <row r="57" spans="1:4" x14ac:dyDescent="0.25">
      <c r="A57" s="79">
        <v>3</v>
      </c>
      <c r="B57" s="79">
        <f>'Z t tests'!E47</f>
        <v>-0.20347956560283814</v>
      </c>
      <c r="C57" s="83">
        <f>'Z t tests'!F47</f>
        <v>-1.2258205139829628E-3</v>
      </c>
      <c r="D57" s="79">
        <v>40</v>
      </c>
    </row>
    <row r="58" spans="1:4" x14ac:dyDescent="0.25">
      <c r="A58" s="79">
        <v>3</v>
      </c>
      <c r="B58" s="79">
        <f>'Z t tests'!E48</f>
        <v>4.7520434397166633E-2</v>
      </c>
      <c r="C58" s="83">
        <f>'Z t tests'!F48</f>
        <v>5.0491794860171562E-3</v>
      </c>
      <c r="D58" s="79">
        <v>40</v>
      </c>
    </row>
    <row r="59" spans="1:4" x14ac:dyDescent="0.25">
      <c r="A59" s="79">
        <v>3</v>
      </c>
      <c r="B59" s="79">
        <f>'Z t tests'!E49</f>
        <v>-4.9479565602834674E-2</v>
      </c>
      <c r="C59" s="83">
        <f>'Z t tests'!F49</f>
        <v>2.6241794860171232E-3</v>
      </c>
      <c r="D59" s="79">
        <v>40</v>
      </c>
    </row>
    <row r="60" spans="1:4" x14ac:dyDescent="0.25">
      <c r="A60" s="79">
        <v>3</v>
      </c>
      <c r="B60" s="79">
        <f>'Z t tests'!E50</f>
        <v>-0.10147956560283428</v>
      </c>
      <c r="C60" s="83">
        <f>'Z t tests'!F50</f>
        <v>1.3241794860171328E-3</v>
      </c>
      <c r="D60" s="79">
        <v>40</v>
      </c>
    </row>
    <row r="61" spans="1:4" x14ac:dyDescent="0.25">
      <c r="A61" s="79">
        <v>3</v>
      </c>
      <c r="B61" s="79">
        <f>'Z t tests'!E51</f>
        <v>5.7520434397164644E-2</v>
      </c>
      <c r="C61" s="83">
        <f>'Z t tests'!F51</f>
        <v>5.2991794860171061E-3</v>
      </c>
      <c r="D61" s="79">
        <v>40</v>
      </c>
    </row>
    <row r="62" spans="1:4" x14ac:dyDescent="0.25">
      <c r="A62" s="79">
        <v>3</v>
      </c>
      <c r="B62" s="79">
        <f>'Z t tests'!E82</f>
        <v>-9.3503501773044562E-2</v>
      </c>
      <c r="C62" s="83">
        <f>'Z t tests'!F82</f>
        <v>3.333594480375613E-3</v>
      </c>
      <c r="D62" s="79">
        <v>80</v>
      </c>
    </row>
    <row r="63" spans="1:4" x14ac:dyDescent="0.25">
      <c r="A63" s="79">
        <v>3</v>
      </c>
      <c r="B63" s="79">
        <f>'Z t tests'!E83</f>
        <v>-9.6503501773044675E-2</v>
      </c>
      <c r="C63" s="83">
        <f>'Z t tests'!F83</f>
        <v>3.296094480375612E-3</v>
      </c>
      <c r="D63" s="79">
        <v>80</v>
      </c>
    </row>
    <row r="64" spans="1:4" x14ac:dyDescent="0.25">
      <c r="A64" s="79">
        <v>3</v>
      </c>
      <c r="B64" s="79">
        <f>'Z t tests'!E84</f>
        <v>-9.1503501773049223E-2</v>
      </c>
      <c r="C64" s="83">
        <f>'Z t tests'!F84</f>
        <v>3.3585944803755548E-3</v>
      </c>
      <c r="D64" s="79">
        <v>80</v>
      </c>
    </row>
    <row r="65" spans="1:4" x14ac:dyDescent="0.25">
      <c r="A65" s="79">
        <v>3</v>
      </c>
      <c r="B65" s="79">
        <f>'Z t tests'!E85</f>
        <v>-0.22450350177304479</v>
      </c>
      <c r="C65" s="83">
        <f>'Z t tests'!F85</f>
        <v>1.6960944803756112E-3</v>
      </c>
      <c r="D65" s="79">
        <v>80</v>
      </c>
    </row>
    <row r="66" spans="1:4" x14ac:dyDescent="0.25">
      <c r="A66" s="79">
        <v>3</v>
      </c>
      <c r="B66" s="79">
        <f>'Z t tests'!E86</f>
        <v>-7.4503501773053316E-2</v>
      </c>
      <c r="C66" s="83">
        <f>'Z t tests'!F86</f>
        <v>3.5710944803755045E-3</v>
      </c>
      <c r="D66" s="79">
        <v>80</v>
      </c>
    </row>
    <row r="67" spans="1:4" x14ac:dyDescent="0.25">
      <c r="A67" s="79">
        <v>3</v>
      </c>
      <c r="B67" s="79">
        <f>'Z t tests'!E117</f>
        <v>0.12544862588652361</v>
      </c>
      <c r="C67" s="83">
        <f>'Z t tests'!F117</f>
        <v>1.7586744690925105E-3</v>
      </c>
      <c r="D67" s="79">
        <v>160</v>
      </c>
    </row>
    <row r="68" spans="1:4" x14ac:dyDescent="0.25">
      <c r="A68" s="79">
        <v>3</v>
      </c>
      <c r="B68" s="79">
        <f>'Z t tests'!E118</f>
        <v>0.26844862588652429</v>
      </c>
      <c r="C68" s="83">
        <f>'Z t tests'!F118</f>
        <v>2.6524244690925144E-3</v>
      </c>
      <c r="D68" s="79">
        <v>160</v>
      </c>
    </row>
    <row r="69" spans="1:4" x14ac:dyDescent="0.25">
      <c r="A69" s="79">
        <v>3</v>
      </c>
      <c r="B69" s="79">
        <f>'Z t tests'!E119</f>
        <v>5.3448625886520884E-2</v>
      </c>
      <c r="C69" s="83">
        <f>'Z t tests'!F119</f>
        <v>1.3086744690924933E-3</v>
      </c>
      <c r="D69" s="79">
        <v>160</v>
      </c>
    </row>
    <row r="70" spans="1:4" x14ac:dyDescent="0.25">
      <c r="A70" s="79">
        <v>3</v>
      </c>
      <c r="B70" s="79">
        <f>'Z t tests'!E120</f>
        <v>-9.65513741134848E-2</v>
      </c>
      <c r="C70" s="83">
        <f>'Z t tests'!F120</f>
        <v>3.7117446909245774E-4</v>
      </c>
      <c r="D70" s="79">
        <v>160</v>
      </c>
    </row>
    <row r="71" spans="1:4" x14ac:dyDescent="0.25">
      <c r="A71" s="79">
        <v>3</v>
      </c>
      <c r="B71" s="79">
        <f>'Z t tests'!E121</f>
        <v>4.2448625886525204E-2</v>
      </c>
      <c r="C71" s="83">
        <f>'Z t tests'!F121</f>
        <v>1.2399244690925199E-3</v>
      </c>
      <c r="D71" s="79">
        <v>160</v>
      </c>
    </row>
    <row r="72" spans="1:4" x14ac:dyDescent="0.25">
      <c r="A72" s="79">
        <v>3</v>
      </c>
      <c r="B72" s="79">
        <f>'Z t tests'!E152</f>
        <v>4.9912721631212964E-2</v>
      </c>
      <c r="C72" s="83">
        <f>'Z t tests'!F152</f>
        <v>-2.2095894030060848E-3</v>
      </c>
      <c r="D72" s="79">
        <v>220</v>
      </c>
    </row>
    <row r="73" spans="1:4" x14ac:dyDescent="0.25">
      <c r="A73" s="79">
        <v>3</v>
      </c>
      <c r="B73" s="79">
        <f>'Z t tests'!E153</f>
        <v>7.9912721631214101E-2</v>
      </c>
      <c r="C73" s="83">
        <f>'Z t tests'!F153</f>
        <v>-2.0732257666424428E-3</v>
      </c>
      <c r="D73" s="79">
        <v>220</v>
      </c>
    </row>
    <row r="74" spans="1:4" x14ac:dyDescent="0.25">
      <c r="A74" s="79">
        <v>3</v>
      </c>
      <c r="B74" s="79">
        <f>'Z t tests'!E154</f>
        <v>0.15391272163119796</v>
      </c>
      <c r="C74" s="83">
        <f>'Z t tests'!F154</f>
        <v>-1.7368621302788802E-3</v>
      </c>
      <c r="D74" s="79">
        <v>220</v>
      </c>
    </row>
    <row r="75" spans="1:4" x14ac:dyDescent="0.25">
      <c r="A75" s="79">
        <v>3</v>
      </c>
      <c r="B75" s="79">
        <f>'Z t tests'!E155</f>
        <v>-5.5087278368805226E-2</v>
      </c>
      <c r="C75" s="83">
        <f>'Z t tests'!F155</f>
        <v>-2.6868621302788944E-3</v>
      </c>
      <c r="D75" s="79">
        <v>220</v>
      </c>
    </row>
    <row r="76" spans="1:4" x14ac:dyDescent="0.25">
      <c r="A76" s="79">
        <v>3</v>
      </c>
      <c r="B76" s="79">
        <f>'Z t tests'!E156</f>
        <v>6.3912721631194547E-2</v>
      </c>
      <c r="C76" s="83">
        <f>'Z t tests'!F156</f>
        <v>-2.1459530393698042E-3</v>
      </c>
      <c r="D76" s="79">
        <v>220</v>
      </c>
    </row>
    <row r="77" spans="1:4" x14ac:dyDescent="0.25">
      <c r="A77" s="79">
        <v>4</v>
      </c>
      <c r="B77" s="79">
        <f>'Z t tests'!E17</f>
        <v>0.10013982712765879</v>
      </c>
      <c r="C77" s="83">
        <f>'Z t tests'!F17</f>
        <v>-2.5864199634309162E-3</v>
      </c>
      <c r="D77" s="79">
        <v>10</v>
      </c>
    </row>
    <row r="78" spans="1:4" x14ac:dyDescent="0.25">
      <c r="A78" s="79">
        <v>4</v>
      </c>
      <c r="B78" s="79">
        <f>'Z t tests'!E18</f>
        <v>4.8139827127659185E-2</v>
      </c>
      <c r="C78" s="83">
        <f>'Z t tests'!F18</f>
        <v>-7.7864199634308778E-3</v>
      </c>
      <c r="D78" s="79">
        <v>10</v>
      </c>
    </row>
    <row r="79" spans="1:4" x14ac:dyDescent="0.25">
      <c r="A79" s="79">
        <v>4</v>
      </c>
      <c r="B79" s="79">
        <f>'Z t tests'!E19</f>
        <v>0.17113982712765852</v>
      </c>
      <c r="C79" s="83">
        <f>'Z t tests'!F19</f>
        <v>4.5135800365690565E-3</v>
      </c>
      <c r="D79" s="79">
        <v>10</v>
      </c>
    </row>
    <row r="80" spans="1:4" x14ac:dyDescent="0.25">
      <c r="A80" s="79">
        <v>4</v>
      </c>
      <c r="B80" s="79">
        <f>'Z t tests'!E20</f>
        <v>0.13413982712765948</v>
      </c>
      <c r="C80" s="83">
        <f>'Z t tests'!F20</f>
        <v>8.1358003656915347E-4</v>
      </c>
      <c r="D80" s="79">
        <v>10</v>
      </c>
    </row>
    <row r="81" spans="1:4" x14ac:dyDescent="0.25">
      <c r="A81" s="79">
        <v>4</v>
      </c>
      <c r="B81" s="79">
        <f>'Z t tests'!E21</f>
        <v>0.22213982712765867</v>
      </c>
      <c r="C81" s="83">
        <f>'Z t tests'!F21</f>
        <v>9.6135800365690707E-3</v>
      </c>
      <c r="D81" s="79">
        <v>10</v>
      </c>
    </row>
    <row r="82" spans="1:4" x14ac:dyDescent="0.25">
      <c r="A82" s="79">
        <v>4</v>
      </c>
      <c r="B82" s="79">
        <f>'Z t tests'!E52</f>
        <v>-0.14323620345744509</v>
      </c>
      <c r="C82" s="83">
        <f>'Z t tests'!F52</f>
        <v>-1.1596249017766999E-4</v>
      </c>
      <c r="D82" s="79">
        <v>40</v>
      </c>
    </row>
    <row r="83" spans="1:4" x14ac:dyDescent="0.25">
      <c r="A83" s="79">
        <v>4</v>
      </c>
      <c r="B83" s="79">
        <f>'Z t tests'!E53</f>
        <v>-2.3236203457447646E-2</v>
      </c>
      <c r="C83" s="83">
        <f>'Z t tests'!F53</f>
        <v>2.8840375098222668E-3</v>
      </c>
      <c r="D83" s="79">
        <v>40</v>
      </c>
    </row>
    <row r="84" spans="1:4" x14ac:dyDescent="0.25">
      <c r="A84" s="79">
        <v>4</v>
      </c>
      <c r="B84" s="79">
        <f>'Z t tests'!E54</f>
        <v>8.5763796542554116E-2</v>
      </c>
      <c r="C84" s="83">
        <f>'Z t tests'!F54</f>
        <v>5.6090375098223101E-3</v>
      </c>
      <c r="D84" s="79">
        <v>40</v>
      </c>
    </row>
    <row r="85" spans="1:4" x14ac:dyDescent="0.25">
      <c r="A85" s="79">
        <v>4</v>
      </c>
      <c r="B85" s="79">
        <f>'Z t tests'!E55</f>
        <v>0.20376379654255622</v>
      </c>
      <c r="C85" s="83">
        <f>'Z t tests'!F55</f>
        <v>8.5590375098223634E-3</v>
      </c>
      <c r="D85" s="79">
        <v>40</v>
      </c>
    </row>
    <row r="86" spans="1:4" x14ac:dyDescent="0.25">
      <c r="A86" s="79">
        <v>4</v>
      </c>
      <c r="B86" s="79">
        <f>'Z t tests'!E56</f>
        <v>2.5763796542551842E-2</v>
      </c>
      <c r="C86" s="83">
        <f>'Z t tests'!F56</f>
        <v>4.1090375098222533E-3</v>
      </c>
      <c r="D86" s="79">
        <v>40</v>
      </c>
    </row>
    <row r="87" spans="1:4" x14ac:dyDescent="0.25">
      <c r="A87" s="79">
        <v>4</v>
      </c>
      <c r="B87" s="79">
        <f>'Z t tests'!E87</f>
        <v>-6.1070910904257758E-2</v>
      </c>
      <c r="C87" s="83">
        <f>'Z t tests'!F87</f>
        <v>3.3321474741597797E-3</v>
      </c>
      <c r="D87" s="79">
        <v>80</v>
      </c>
    </row>
    <row r="88" spans="1:4" x14ac:dyDescent="0.25">
      <c r="A88" s="79">
        <v>4</v>
      </c>
      <c r="B88" s="79">
        <f>'Z t tests'!E88</f>
        <v>-5.8070910904257644E-2</v>
      </c>
      <c r="C88" s="83">
        <f>'Z t tests'!F88</f>
        <v>3.3696474741597817E-3</v>
      </c>
      <c r="D88" s="79">
        <v>80</v>
      </c>
    </row>
    <row r="89" spans="1:4" x14ac:dyDescent="0.25">
      <c r="A89" s="79">
        <v>4</v>
      </c>
      <c r="B89" s="79">
        <f>'Z t tests'!E89</f>
        <v>0.17592908909575122</v>
      </c>
      <c r="C89" s="83">
        <f>'Z t tests'!F89</f>
        <v>6.2946474741598923E-3</v>
      </c>
      <c r="D89" s="79">
        <v>80</v>
      </c>
    </row>
    <row r="90" spans="1:4" x14ac:dyDescent="0.25">
      <c r="A90" s="79">
        <v>4</v>
      </c>
      <c r="B90" s="79">
        <f>'Z t tests'!E90</f>
        <v>0.10392908909574849</v>
      </c>
      <c r="C90" s="83">
        <f>'Z t tests'!F90</f>
        <v>5.3946474741598579E-3</v>
      </c>
      <c r="D90" s="79">
        <v>80</v>
      </c>
    </row>
    <row r="91" spans="1:4" x14ac:dyDescent="0.25">
      <c r="A91" s="79">
        <v>4</v>
      </c>
      <c r="B91" s="79">
        <f>'Z t tests'!E91</f>
        <v>-0.16807091090425708</v>
      </c>
      <c r="C91" s="83">
        <f>'Z t tests'!F91</f>
        <v>1.9946474741597883E-3</v>
      </c>
      <c r="D91" s="79">
        <v>80</v>
      </c>
    </row>
    <row r="92" spans="1:4" x14ac:dyDescent="0.25">
      <c r="A92" s="79">
        <v>4</v>
      </c>
      <c r="B92" s="79">
        <f>'Z t tests'!E122</f>
        <v>2.2596742021179228E-3</v>
      </c>
      <c r="C92" s="83">
        <f>'Z t tests'!F122</f>
        <v>9.1586740283479927E-4</v>
      </c>
      <c r="D92" s="79">
        <v>160</v>
      </c>
    </row>
    <row r="93" spans="1:4" x14ac:dyDescent="0.25">
      <c r="A93" s="79">
        <v>4</v>
      </c>
      <c r="B93" s="79">
        <f>'Z t tests'!E123</f>
        <v>0.19825967420211588</v>
      </c>
      <c r="C93" s="83">
        <f>'Z t tests'!F123</f>
        <v>2.1408674028347867E-3</v>
      </c>
      <c r="D93" s="79">
        <v>160</v>
      </c>
    </row>
    <row r="94" spans="1:4" x14ac:dyDescent="0.25">
      <c r="A94" s="79">
        <v>4</v>
      </c>
      <c r="B94" s="79">
        <f>'Z t tests'!E124</f>
        <v>0.28625967420213816</v>
      </c>
      <c r="C94" s="83">
        <f>'Z t tests'!F124</f>
        <v>2.6908674028349256E-3</v>
      </c>
      <c r="D94" s="79">
        <v>160</v>
      </c>
    </row>
    <row r="95" spans="1:4" x14ac:dyDescent="0.25">
      <c r="A95" s="79">
        <v>4</v>
      </c>
      <c r="B95" s="79">
        <f>'Z t tests'!E125</f>
        <v>0.3782596742021227</v>
      </c>
      <c r="C95" s="83">
        <f>'Z t tests'!F125</f>
        <v>3.2658674028348293E-3</v>
      </c>
      <c r="D95" s="79">
        <v>160</v>
      </c>
    </row>
    <row r="96" spans="1:4" x14ac:dyDescent="0.25">
      <c r="A96" s="79">
        <v>4</v>
      </c>
      <c r="B96" s="79">
        <f>'Z t tests'!E126</f>
        <v>4.0259674202128837E-2</v>
      </c>
      <c r="C96" s="83">
        <f>'Z t tests'!F126</f>
        <v>1.1533674028348677E-3</v>
      </c>
      <c r="D96" s="79">
        <v>160</v>
      </c>
    </row>
    <row r="97" spans="1:4" x14ac:dyDescent="0.25">
      <c r="A97" s="79">
        <v>4</v>
      </c>
      <c r="B97" s="79">
        <f>'Z t tests'!E157</f>
        <v>-2.4923869680832933E-3</v>
      </c>
      <c r="C97" s="83">
        <f>'Z t tests'!F157</f>
        <v>-2.2136721961133875E-3</v>
      </c>
      <c r="D97" s="79">
        <v>220</v>
      </c>
    </row>
    <row r="98" spans="1:4" x14ac:dyDescent="0.25">
      <c r="A98" s="79">
        <v>4</v>
      </c>
      <c r="B98" s="79">
        <f>'Z t tests'!E158</f>
        <v>0.18450761303192853</v>
      </c>
      <c r="C98" s="83">
        <f>'Z t tests'!F158</f>
        <v>-1.3636721961133341E-3</v>
      </c>
      <c r="D98" s="79">
        <v>220</v>
      </c>
    </row>
    <row r="99" spans="1:4" x14ac:dyDescent="0.25">
      <c r="A99" s="79">
        <v>4</v>
      </c>
      <c r="B99" s="79">
        <f>'Z t tests'!E159</f>
        <v>0.38550761303192194</v>
      </c>
      <c r="C99" s="83">
        <f>'Z t tests'!F159</f>
        <v>-4.500358324770002E-4</v>
      </c>
      <c r="D99" s="79">
        <v>220</v>
      </c>
    </row>
    <row r="100" spans="1:4" x14ac:dyDescent="0.25">
      <c r="A100" s="79">
        <v>4</v>
      </c>
      <c r="B100" s="79">
        <f>'Z t tests'!E160</f>
        <v>0.19350761303191466</v>
      </c>
      <c r="C100" s="83">
        <f>'Z t tests'!F160</f>
        <v>-1.322763105204306E-3</v>
      </c>
      <c r="D100" s="79">
        <v>220</v>
      </c>
    </row>
    <row r="101" spans="1:4" x14ac:dyDescent="0.25">
      <c r="A101" s="79">
        <v>4</v>
      </c>
      <c r="B101" s="79">
        <f>'Z t tests'!E161</f>
        <v>-0.14249238696806965</v>
      </c>
      <c r="C101" s="83">
        <f>'Z t tests'!F161</f>
        <v>-2.8500358324769623E-3</v>
      </c>
      <c r="D101" s="79">
        <v>220</v>
      </c>
    </row>
    <row r="102" spans="1:4" x14ac:dyDescent="0.25">
      <c r="A102" s="79">
        <v>5</v>
      </c>
      <c r="B102" s="79">
        <f>'Z t tests'!E22</f>
        <v>0.15283117021276599</v>
      </c>
      <c r="C102" s="83">
        <f>'Z t tests'!F22</f>
        <v>2.5509903590425851E-3</v>
      </c>
      <c r="D102" s="79">
        <v>10</v>
      </c>
    </row>
    <row r="103" spans="1:4" x14ac:dyDescent="0.25">
      <c r="A103" s="79">
        <v>5</v>
      </c>
      <c r="B103" s="79">
        <f>'Z t tests'!E23</f>
        <v>0.15783117021276499</v>
      </c>
      <c r="C103" s="83">
        <f>'Z t tests'!F23</f>
        <v>3.0509903590424867E-3</v>
      </c>
      <c r="D103" s="79">
        <v>10</v>
      </c>
    </row>
    <row r="104" spans="1:4" x14ac:dyDescent="0.25">
      <c r="A104" s="79">
        <v>5</v>
      </c>
      <c r="B104" s="79">
        <f>'Z t tests'!E24</f>
        <v>4.9831170212766229E-2</v>
      </c>
      <c r="C104" s="83">
        <f>'Z t tests'!F24</f>
        <v>-7.749009640957389E-3</v>
      </c>
      <c r="D104" s="79">
        <v>10</v>
      </c>
    </row>
    <row r="105" spans="1:4" x14ac:dyDescent="0.25">
      <c r="A105" s="79">
        <v>5</v>
      </c>
      <c r="B105" s="79">
        <f>'Z t tests'!E25</f>
        <v>0.13883117021276487</v>
      </c>
      <c r="C105" s="83">
        <f>'Z t tests'!F25</f>
        <v>1.1509903590424739E-3</v>
      </c>
      <c r="D105" s="79">
        <v>10</v>
      </c>
    </row>
    <row r="106" spans="1:4" x14ac:dyDescent="0.25">
      <c r="A106" s="79">
        <v>5</v>
      </c>
      <c r="B106" s="79">
        <f>'Z t tests'!E26</f>
        <v>0.10083117021276639</v>
      </c>
      <c r="C106" s="83">
        <f>'Z t tests'!F26</f>
        <v>-2.6490096409573748E-3</v>
      </c>
      <c r="D106" s="79">
        <v>10</v>
      </c>
    </row>
    <row r="107" spans="1:4" x14ac:dyDescent="0.25">
      <c r="A107" s="79">
        <v>5</v>
      </c>
      <c r="B107" s="79">
        <f>'Z t tests'!E57</f>
        <v>-0.1736737765957439</v>
      </c>
      <c r="C107" s="83">
        <f>'Z t tests'!F57</f>
        <v>-1.0546947382736732E-3</v>
      </c>
      <c r="D107" s="79">
        <v>40</v>
      </c>
    </row>
    <row r="108" spans="1:4" x14ac:dyDescent="0.25">
      <c r="A108" s="79">
        <v>5</v>
      </c>
      <c r="B108" s="79">
        <f>'Z t tests'!E58</f>
        <v>-0.32467377659574725</v>
      </c>
      <c r="C108" s="83">
        <f>'Z t tests'!F58</f>
        <v>-4.8296947382737553E-3</v>
      </c>
      <c r="D108" s="79">
        <v>40</v>
      </c>
    </row>
    <row r="109" spans="1:4" x14ac:dyDescent="0.25">
      <c r="A109" s="79">
        <v>5</v>
      </c>
      <c r="B109" s="79">
        <f>'Z t tests'!E59</f>
        <v>4.9326223404255076E-2</v>
      </c>
      <c r="C109" s="83">
        <f>'Z t tests'!F59</f>
        <v>4.5203052617263009E-3</v>
      </c>
      <c r="D109" s="79">
        <v>40</v>
      </c>
    </row>
    <row r="110" spans="1:4" x14ac:dyDescent="0.25">
      <c r="A110" s="79">
        <v>5</v>
      </c>
      <c r="B110" s="79">
        <f>'Z t tests'!E60</f>
        <v>4.7326223404252632E-2</v>
      </c>
      <c r="C110" s="83">
        <f>'Z t tests'!F60</f>
        <v>4.4703052617262404E-3</v>
      </c>
      <c r="D110" s="79">
        <v>40</v>
      </c>
    </row>
    <row r="111" spans="1:4" x14ac:dyDescent="0.25">
      <c r="A111" s="79">
        <v>5</v>
      </c>
      <c r="B111" s="79">
        <f>'Z t tests'!E61</f>
        <v>0.27232622340425405</v>
      </c>
      <c r="C111" s="83">
        <f>'Z t tests'!F61</f>
        <v>1.0095305261726275E-2</v>
      </c>
      <c r="D111" s="79">
        <v>40</v>
      </c>
    </row>
    <row r="112" spans="1:4" x14ac:dyDescent="0.25">
      <c r="A112" s="79">
        <v>5</v>
      </c>
      <c r="B112" s="79">
        <f>'Z t tests'!E92</f>
        <v>-0.21068037234041898</v>
      </c>
      <c r="C112" s="83">
        <f>'Z t tests'!F92</f>
        <v>1.3335584653047239E-3</v>
      </c>
      <c r="D112" s="79">
        <v>80</v>
      </c>
    </row>
    <row r="113" spans="1:4" x14ac:dyDescent="0.25">
      <c r="A113" s="79">
        <v>5</v>
      </c>
      <c r="B113" s="79">
        <f>'Z t tests'!E93</f>
        <v>5.9319627659577046E-2</v>
      </c>
      <c r="C113" s="83">
        <f>'Z t tests'!F93</f>
        <v>4.708558465304674E-3</v>
      </c>
      <c r="D113" s="79">
        <v>80</v>
      </c>
    </row>
    <row r="114" spans="1:4" x14ac:dyDescent="0.25">
      <c r="A114" s="79">
        <v>5</v>
      </c>
      <c r="B114" s="79">
        <f>'Z t tests'!E94</f>
        <v>-0.17268037234042227</v>
      </c>
      <c r="C114" s="83">
        <f>'Z t tests'!F94</f>
        <v>1.808558465304682E-3</v>
      </c>
      <c r="D114" s="79">
        <v>80</v>
      </c>
    </row>
    <row r="115" spans="1:4" x14ac:dyDescent="0.25">
      <c r="A115" s="79">
        <v>5</v>
      </c>
      <c r="B115" s="79">
        <f>'Z t tests'!E95</f>
        <v>-2.7680372340426251E-2</v>
      </c>
      <c r="C115" s="83">
        <f>'Z t tests'!F95</f>
        <v>3.6210584653046324E-3</v>
      </c>
      <c r="D115" s="79">
        <v>80</v>
      </c>
    </row>
    <row r="116" spans="1:4" x14ac:dyDescent="0.25">
      <c r="A116" s="79">
        <v>5</v>
      </c>
      <c r="B116" s="79">
        <f>'Z t tests'!E96</f>
        <v>0.11631962765957921</v>
      </c>
      <c r="C116" s="83">
        <f>'Z t tests'!F96</f>
        <v>5.4210584653047005E-3</v>
      </c>
      <c r="D116" s="79">
        <v>80</v>
      </c>
    </row>
    <row r="117" spans="1:4" x14ac:dyDescent="0.25">
      <c r="A117" s="79">
        <v>5</v>
      </c>
      <c r="B117" s="79">
        <f>'Z t tests'!E127</f>
        <v>7.3306436170220812E-2</v>
      </c>
      <c r="C117" s="83">
        <f>'Z t tests'!F127</f>
        <v>1.3538148724613654E-3</v>
      </c>
      <c r="D117" s="79">
        <v>160</v>
      </c>
    </row>
    <row r="118" spans="1:4" x14ac:dyDescent="0.25">
      <c r="A118" s="79">
        <v>5</v>
      </c>
      <c r="B118" s="79">
        <f>'Z t tests'!E128</f>
        <v>0.37230643617022741</v>
      </c>
      <c r="C118" s="83">
        <f>'Z t tests'!F128</f>
        <v>3.2225648724614068E-3</v>
      </c>
      <c r="D118" s="79">
        <v>160</v>
      </c>
    </row>
    <row r="119" spans="1:4" x14ac:dyDescent="0.25">
      <c r="A119" s="79">
        <v>5</v>
      </c>
      <c r="B119" s="79">
        <f>'Z t tests'!E129</f>
        <v>0.23930643617021763</v>
      </c>
      <c r="C119" s="83">
        <f>'Z t tests'!F129</f>
        <v>2.3913148724613456E-3</v>
      </c>
      <c r="D119" s="79">
        <v>160</v>
      </c>
    </row>
    <row r="120" spans="1:4" x14ac:dyDescent="0.25">
      <c r="A120" s="79">
        <v>5</v>
      </c>
      <c r="B120" s="79">
        <f>'Z t tests'!E130</f>
        <v>0.16930643617022445</v>
      </c>
      <c r="C120" s="83">
        <f>'Z t tests'!F130</f>
        <v>1.9538148724613886E-3</v>
      </c>
      <c r="D120" s="79">
        <v>160</v>
      </c>
    </row>
    <row r="121" spans="1:4" x14ac:dyDescent="0.25">
      <c r="A121" s="79">
        <v>5</v>
      </c>
      <c r="B121" s="79">
        <f>'Z t tests'!E131</f>
        <v>0.28130643617021922</v>
      </c>
      <c r="C121" s="83">
        <f>'Z t tests'!F131</f>
        <v>2.6538148724613558E-3</v>
      </c>
      <c r="D121" s="79">
        <v>160</v>
      </c>
    </row>
    <row r="122" spans="1:4" x14ac:dyDescent="0.25">
      <c r="A122" s="79">
        <v>5</v>
      </c>
      <c r="B122" s="79">
        <f>'Z t tests'!E162</f>
        <v>-3.9703457446821244E-2</v>
      </c>
      <c r="C122" s="83">
        <f>'Z t tests'!F162</f>
        <v>-2.2933507767166905E-3</v>
      </c>
      <c r="D122" s="79">
        <v>220</v>
      </c>
    </row>
    <row r="123" spans="1:4" x14ac:dyDescent="0.25">
      <c r="A123" s="79">
        <v>5</v>
      </c>
      <c r="B123" s="79">
        <f>'Z t tests'!E163</f>
        <v>0.2612965425531949</v>
      </c>
      <c r="C123" s="83">
        <f>'Z t tests'!F163</f>
        <v>-9.2516895853479849E-4</v>
      </c>
      <c r="D123" s="79">
        <v>220</v>
      </c>
    </row>
    <row r="124" spans="1:4" x14ac:dyDescent="0.25">
      <c r="A124" s="79">
        <v>5</v>
      </c>
      <c r="B124" s="79">
        <f>'Z t tests'!E164</f>
        <v>0.2642965425531808</v>
      </c>
      <c r="C124" s="83">
        <f>'Z t tests'!F164</f>
        <v>-9.1153259489849901E-4</v>
      </c>
      <c r="D124" s="79">
        <v>220</v>
      </c>
    </row>
    <row r="125" spans="1:4" x14ac:dyDescent="0.25">
      <c r="A125" s="79">
        <v>5</v>
      </c>
      <c r="B125" s="79">
        <f>'Z t tests'!E165</f>
        <v>0.17129654255319149</v>
      </c>
      <c r="C125" s="83">
        <f>'Z t tests'!F165</f>
        <v>-1.334259867625723E-3</v>
      </c>
      <c r="D125" s="79">
        <v>220</v>
      </c>
    </row>
    <row r="126" spans="1:4" x14ac:dyDescent="0.25">
      <c r="A126" s="79">
        <v>5</v>
      </c>
      <c r="B126" s="79">
        <f>'Z t tests'!E166</f>
        <v>0.18229654255318717</v>
      </c>
      <c r="C126" s="83">
        <f>'Z t tests'!F166</f>
        <v>-1.2842598676257428E-3</v>
      </c>
      <c r="D126" s="79">
        <v>220</v>
      </c>
    </row>
    <row r="127" spans="1:4" x14ac:dyDescent="0.25">
      <c r="A127" s="79">
        <v>7</v>
      </c>
      <c r="B127" s="79">
        <f>'Z t tests'!E27</f>
        <v>0.10300585106382915</v>
      </c>
      <c r="C127" s="83">
        <f>'Z t tests'!F27</f>
        <v>-1.7426903257978625E-3</v>
      </c>
      <c r="D127" s="79">
        <v>10</v>
      </c>
    </row>
    <row r="128" spans="1:4" x14ac:dyDescent="0.25">
      <c r="A128" s="79">
        <v>7</v>
      </c>
      <c r="B128" s="79">
        <f>'Z t tests'!E28</f>
        <v>0.19100585106382834</v>
      </c>
      <c r="C128" s="83">
        <f>'Z t tests'!F28</f>
        <v>7.0573096742020565E-3</v>
      </c>
      <c r="D128" s="79">
        <v>10</v>
      </c>
    </row>
    <row r="129" spans="1:4" x14ac:dyDescent="0.25">
      <c r="A129" s="79">
        <v>7</v>
      </c>
      <c r="B129" s="79">
        <f>'Z t tests'!E29</f>
        <v>5.1005851063829544E-2</v>
      </c>
      <c r="C129" s="83">
        <f>'Z t tests'!F29</f>
        <v>-6.9426903257978224E-3</v>
      </c>
      <c r="D129" s="79">
        <v>10</v>
      </c>
    </row>
    <row r="130" spans="1:4" x14ac:dyDescent="0.25">
      <c r="A130" s="79">
        <v>7</v>
      </c>
      <c r="B130" s="79">
        <f>'Z t tests'!E30</f>
        <v>9.4005851063828805E-2</v>
      </c>
      <c r="C130" s="83">
        <f>'Z t tests'!F30</f>
        <v>-2.642690325797897E-3</v>
      </c>
      <c r="D130" s="79">
        <v>10</v>
      </c>
    </row>
    <row r="131" spans="1:4" x14ac:dyDescent="0.25">
      <c r="A131" s="79">
        <v>7</v>
      </c>
      <c r="B131" s="79">
        <f>'Z t tests'!E31</f>
        <v>7.5005851063828677E-2</v>
      </c>
      <c r="C131" s="83">
        <f>'Z t tests'!F31</f>
        <v>-4.5426903257979098E-3</v>
      </c>
      <c r="D131" s="79">
        <v>10</v>
      </c>
    </row>
    <row r="132" spans="1:4" x14ac:dyDescent="0.25">
      <c r="A132" s="79">
        <v>7</v>
      </c>
      <c r="B132" s="79">
        <f>'Z t tests'!E62</f>
        <v>-1.3438829787205675E-3</v>
      </c>
      <c r="C132" s="83">
        <f>'Z t tests'!F62</f>
        <v>3.2037143753023065E-3</v>
      </c>
      <c r="D132" s="79">
        <v>40</v>
      </c>
    </row>
    <row r="133" spans="1:4" x14ac:dyDescent="0.25">
      <c r="A133" s="79">
        <v>7</v>
      </c>
      <c r="B133" s="79">
        <f>'Z t tests'!E63</f>
        <v>0.1386561170212729</v>
      </c>
      <c r="C133" s="83">
        <f>'Z t tests'!F63</f>
        <v>6.703714375302143E-3</v>
      </c>
      <c r="D133" s="79">
        <v>40</v>
      </c>
    </row>
    <row r="134" spans="1:4" x14ac:dyDescent="0.25">
      <c r="A134" s="79">
        <v>7</v>
      </c>
      <c r="B134" s="79">
        <f>'Z t tests'!E64</f>
        <v>0.14965611702127568</v>
      </c>
      <c r="C134" s="83">
        <f>'Z t tests'!F64</f>
        <v>6.9787143753022125E-3</v>
      </c>
      <c r="D134" s="79">
        <v>40</v>
      </c>
    </row>
    <row r="135" spans="1:4" x14ac:dyDescent="0.25">
      <c r="A135" s="79">
        <v>7</v>
      </c>
      <c r="B135" s="79">
        <f>'Z t tests'!E65</f>
        <v>1.8656117021275453E-2</v>
      </c>
      <c r="C135" s="83">
        <f>'Z t tests'!F65</f>
        <v>3.7037143753022063E-3</v>
      </c>
      <c r="D135" s="79">
        <v>40</v>
      </c>
    </row>
    <row r="136" spans="1:4" x14ac:dyDescent="0.25">
      <c r="A136" s="79">
        <v>7</v>
      </c>
      <c r="B136" s="79">
        <f>'Z t tests'!E66</f>
        <v>6.5656117021279603E-2</v>
      </c>
      <c r="C136" s="83">
        <f>'Z t tests'!F66</f>
        <v>4.8787143753023111E-3</v>
      </c>
      <c r="D136" s="79">
        <v>40</v>
      </c>
    </row>
    <row r="137" spans="1:4" x14ac:dyDescent="0.25">
      <c r="A137" s="79">
        <v>7</v>
      </c>
      <c r="B137" s="79">
        <f>'Z t tests'!E97</f>
        <v>-3.2476861702123216E-2</v>
      </c>
      <c r="C137" s="83">
        <f>'Z t tests'!F97</f>
        <v>3.4489206434357416E-3</v>
      </c>
      <c r="D137" s="79">
        <v>80</v>
      </c>
    </row>
    <row r="138" spans="1:4" x14ac:dyDescent="0.25">
      <c r="A138" s="79">
        <v>7</v>
      </c>
      <c r="B138" s="79">
        <f>'Z t tests'!E98</f>
        <v>9.0523138297867234E-2</v>
      </c>
      <c r="C138" s="83">
        <f>'Z t tests'!F98</f>
        <v>4.9864206434356217E-3</v>
      </c>
      <c r="D138" s="79">
        <v>80</v>
      </c>
    </row>
    <row r="139" spans="1:4" x14ac:dyDescent="0.25">
      <c r="A139" s="79">
        <v>7</v>
      </c>
      <c r="B139" s="79">
        <f>'Z t tests'!E99</f>
        <v>2.7523138297879057E-2</v>
      </c>
      <c r="C139" s="83">
        <f>'Z t tests'!F99</f>
        <v>4.19892064343577E-3</v>
      </c>
      <c r="D139" s="79">
        <v>80</v>
      </c>
    </row>
    <row r="140" spans="1:4" x14ac:dyDescent="0.25">
      <c r="A140" s="79">
        <v>7</v>
      </c>
      <c r="B140" s="79">
        <f>'Z t tests'!E100</f>
        <v>-8.4768617021223069E-3</v>
      </c>
      <c r="C140" s="83">
        <f>'Z t tests'!F100</f>
        <v>3.7489206434357528E-3</v>
      </c>
      <c r="D140" s="79">
        <v>80</v>
      </c>
    </row>
    <row r="141" spans="1:4" x14ac:dyDescent="0.25">
      <c r="A141" s="79">
        <v>7</v>
      </c>
      <c r="B141" s="79">
        <f>'Z t tests'!E101</f>
        <v>-8.4768617021223069E-3</v>
      </c>
      <c r="C141" s="83">
        <f>'Z t tests'!F101</f>
        <v>3.7489206434357528E-3</v>
      </c>
      <c r="D141" s="79">
        <v>80</v>
      </c>
    </row>
    <row r="142" spans="1:4" x14ac:dyDescent="0.25">
      <c r="A142" s="79">
        <v>7</v>
      </c>
      <c r="B142" s="79">
        <f>'Z t tests'!E132</f>
        <v>0.25025718085107029</v>
      </c>
      <c r="C142" s="83">
        <f>'Z t tests'!F132</f>
        <v>2.4205831797026456E-3</v>
      </c>
      <c r="D142" s="79">
        <v>160</v>
      </c>
    </row>
    <row r="143" spans="1:4" x14ac:dyDescent="0.25">
      <c r="A143" s="79">
        <v>7</v>
      </c>
      <c r="B143" s="79">
        <f>'Z t tests'!E133</f>
        <v>0.23125718085106484</v>
      </c>
      <c r="C143" s="83">
        <f>'Z t tests'!F133</f>
        <v>2.3018331797026114E-3</v>
      </c>
      <c r="D143" s="79">
        <v>160</v>
      </c>
    </row>
    <row r="144" spans="1:4" x14ac:dyDescent="0.25">
      <c r="A144" s="79">
        <v>7</v>
      </c>
      <c r="B144" s="79">
        <f>'Z t tests'!E134</f>
        <v>0.24725718085105597</v>
      </c>
      <c r="C144" s="83">
        <f>'Z t tests'!F134</f>
        <v>2.4018331797025561E-3</v>
      </c>
      <c r="D144" s="79">
        <v>160</v>
      </c>
    </row>
    <row r="145" spans="1:4" x14ac:dyDescent="0.25">
      <c r="A145" s="79">
        <v>7</v>
      </c>
      <c r="B145" s="79">
        <f>'Z t tests'!E135</f>
        <v>0.21025718085107825</v>
      </c>
      <c r="C145" s="83">
        <f>'Z t tests'!F135</f>
        <v>2.1705831797026952E-3</v>
      </c>
      <c r="D145" s="79">
        <v>160</v>
      </c>
    </row>
    <row r="146" spans="1:4" x14ac:dyDescent="0.25">
      <c r="A146" s="79">
        <v>7</v>
      </c>
      <c r="B146" s="79">
        <f>'Z t tests'!E136</f>
        <v>0.1872571808510537</v>
      </c>
      <c r="C146" s="83">
        <f>'Z t tests'!F136</f>
        <v>2.0268331797025419E-3</v>
      </c>
      <c r="D146" s="79">
        <v>160</v>
      </c>
    </row>
    <row r="147" spans="1:4" x14ac:dyDescent="0.25">
      <c r="A147" s="79">
        <v>7</v>
      </c>
      <c r="B147" s="79">
        <f>'Z t tests'!E167</f>
        <v>3.2557712765963531E-2</v>
      </c>
      <c r="C147" s="83">
        <f>'Z t tests'!F167</f>
        <v>-1.9178574180971769E-3</v>
      </c>
      <c r="D147" s="79">
        <v>220</v>
      </c>
    </row>
    <row r="148" spans="1:4" x14ac:dyDescent="0.25">
      <c r="A148" s="79">
        <v>7</v>
      </c>
      <c r="B148" s="79">
        <f>'Z t tests'!E168</f>
        <v>0.15455771276594921</v>
      </c>
      <c r="C148" s="83">
        <f>'Z t tests'!F168</f>
        <v>-1.3633119635517877E-3</v>
      </c>
      <c r="D148" s="79">
        <v>220</v>
      </c>
    </row>
    <row r="149" spans="1:4" x14ac:dyDescent="0.25">
      <c r="A149" s="79">
        <v>7</v>
      </c>
      <c r="B149" s="79">
        <f>'Z t tests'!E169</f>
        <v>0.25855771276596262</v>
      </c>
      <c r="C149" s="83">
        <f>'Z t tests'!F169</f>
        <v>-8.9058469082445389E-4</v>
      </c>
      <c r="D149" s="79">
        <v>220</v>
      </c>
    </row>
    <row r="150" spans="1:4" x14ac:dyDescent="0.25">
      <c r="A150" s="79">
        <v>7</v>
      </c>
      <c r="B150" s="79">
        <f>'Z t tests'!E170</f>
        <v>0.2105577127659608</v>
      </c>
      <c r="C150" s="83">
        <f>'Z t tests'!F170</f>
        <v>-1.1087665090062804E-3</v>
      </c>
      <c r="D150" s="79">
        <v>220</v>
      </c>
    </row>
    <row r="151" spans="1:4" x14ac:dyDescent="0.25">
      <c r="A151" s="79">
        <v>7</v>
      </c>
      <c r="B151" s="79">
        <f>'Z t tests'!E171</f>
        <v>0.21555771276595626</v>
      </c>
      <c r="C151" s="83">
        <f>'Z t tests'!F171</f>
        <v>-1.086039236279028E-3</v>
      </c>
      <c r="D151" s="79">
        <v>220</v>
      </c>
    </row>
    <row r="152" spans="1:4" x14ac:dyDescent="0.25">
      <c r="A152" s="79">
        <v>8</v>
      </c>
      <c r="B152" s="79">
        <f>'Z t tests'!E32</f>
        <v>-4.2253343465045445E-2</v>
      </c>
      <c r="C152" s="83">
        <f>'Z t tests'!F32</f>
        <v>-1.558676291793314E-2</v>
      </c>
      <c r="D152" s="79">
        <v>10</v>
      </c>
    </row>
    <row r="153" spans="1:4" x14ac:dyDescent="0.25">
      <c r="A153" s="79">
        <v>8</v>
      </c>
      <c r="B153" s="79">
        <f>'Z t tests'!E33</f>
        <v>-6.3253343465046241E-2</v>
      </c>
      <c r="C153" s="83">
        <f>'Z t tests'!F33</f>
        <v>-1.7686762917933221E-2</v>
      </c>
      <c r="D153" s="79">
        <v>10</v>
      </c>
    </row>
    <row r="154" spans="1:4" x14ac:dyDescent="0.25">
      <c r="A154" s="79">
        <v>8</v>
      </c>
      <c r="B154" s="79">
        <f>'Z t tests'!E34</f>
        <v>8.4746656534955223E-2</v>
      </c>
      <c r="C154" s="83">
        <f>'Z t tests'!F34</f>
        <v>-2.8867629179330744E-3</v>
      </c>
      <c r="D154" s="79">
        <v>10</v>
      </c>
    </row>
    <row r="155" spans="1:4" x14ac:dyDescent="0.25">
      <c r="A155" s="79">
        <v>8</v>
      </c>
      <c r="B155" s="79">
        <f>'Z t tests'!E35</f>
        <v>1.9746656534953944E-2</v>
      </c>
      <c r="C155" s="83">
        <f>'Z t tests'!F35</f>
        <v>-9.3867629179332016E-3</v>
      </c>
      <c r="D155" s="79">
        <v>10</v>
      </c>
    </row>
    <row r="156" spans="1:4" x14ac:dyDescent="0.25">
      <c r="A156" s="79">
        <v>8</v>
      </c>
      <c r="B156" s="79">
        <f>'Z t tests'!E36</f>
        <v>1.7466565349550378E-3</v>
      </c>
      <c r="C156" s="83">
        <f>'Z t tests'!F36</f>
        <v>-1.1186762917933094E-2</v>
      </c>
      <c r="D156" s="79">
        <v>10</v>
      </c>
    </row>
    <row r="157" spans="1:4" x14ac:dyDescent="0.25">
      <c r="A157" s="79">
        <v>8</v>
      </c>
      <c r="B157" s="79">
        <f>'Z t tests'!E67</f>
        <v>5.5957218844983503E-2</v>
      </c>
      <c r="C157" s="83">
        <f>'Z t tests'!F67</f>
        <v>5.0239686377451876E-3</v>
      </c>
      <c r="D157" s="79">
        <v>40</v>
      </c>
    </row>
    <row r="158" spans="1:4" x14ac:dyDescent="0.25">
      <c r="A158" s="79">
        <v>8</v>
      </c>
      <c r="B158" s="79">
        <f>'Z t tests'!E68</f>
        <v>0.11795721884498822</v>
      </c>
      <c r="C158" s="83">
        <f>'Z t tests'!F68</f>
        <v>6.5739686377453057E-3</v>
      </c>
      <c r="D158" s="79">
        <v>40</v>
      </c>
    </row>
    <row r="159" spans="1:4" x14ac:dyDescent="0.25">
      <c r="A159" s="79">
        <v>8</v>
      </c>
      <c r="B159" s="79">
        <f>'Z t tests'!E69</f>
        <v>0.10295721884498765</v>
      </c>
      <c r="C159" s="83">
        <f>'Z t tests'!F69</f>
        <v>6.1989686377452915E-3</v>
      </c>
      <c r="D159" s="79">
        <v>40</v>
      </c>
    </row>
    <row r="160" spans="1:4" x14ac:dyDescent="0.25">
      <c r="A160" s="79">
        <v>8</v>
      </c>
      <c r="B160" s="79">
        <f>'Z t tests'!E70</f>
        <v>0.12795721884498623</v>
      </c>
      <c r="C160" s="83">
        <f>'Z t tests'!F70</f>
        <v>6.8239686377452556E-3</v>
      </c>
      <c r="D160" s="79">
        <v>40</v>
      </c>
    </row>
    <row r="161" spans="1:4" x14ac:dyDescent="0.25">
      <c r="A161" s="79">
        <v>8</v>
      </c>
      <c r="B161" s="79">
        <f>'Z t tests'!E71</f>
        <v>8.9957218844982423E-2</v>
      </c>
      <c r="C161" s="83">
        <f>'Z t tests'!F71</f>
        <v>5.8739686377451607E-3</v>
      </c>
      <c r="D161" s="79">
        <v>40</v>
      </c>
    </row>
    <row r="162" spans="1:4" x14ac:dyDescent="0.25">
      <c r="A162" s="79">
        <v>8</v>
      </c>
      <c r="B162" s="79">
        <f>'Z t tests'!E102</f>
        <v>7.9904635258358558E-2</v>
      </c>
      <c r="C162" s="83">
        <f>'Z t tests'!F102</f>
        <v>5.0924440453163772E-3</v>
      </c>
      <c r="D162" s="79">
        <v>80</v>
      </c>
    </row>
    <row r="163" spans="1:4" x14ac:dyDescent="0.25">
      <c r="A163" s="79">
        <v>8</v>
      </c>
      <c r="B163" s="79">
        <f>'Z t tests'!E103</f>
        <v>0.14290463525836095</v>
      </c>
      <c r="C163" s="83">
        <f>'Z t tests'!F103</f>
        <v>5.8799440453164067E-3</v>
      </c>
      <c r="D163" s="79">
        <v>80</v>
      </c>
    </row>
    <row r="164" spans="1:4" x14ac:dyDescent="0.25">
      <c r="A164" s="79">
        <v>8</v>
      </c>
      <c r="B164" s="79">
        <f>'Z t tests'!E104</f>
        <v>-2.0095364741635757E-2</v>
      </c>
      <c r="C164" s="83">
        <f>'Z t tests'!F104</f>
        <v>3.8424440453164481E-3</v>
      </c>
      <c r="D164" s="79">
        <v>80</v>
      </c>
    </row>
    <row r="165" spans="1:4" x14ac:dyDescent="0.25">
      <c r="A165" s="79">
        <v>8</v>
      </c>
      <c r="B165" s="79">
        <f>'Z t tests'!E105</f>
        <v>3.1904635258356739E-2</v>
      </c>
      <c r="C165" s="83">
        <f>'Z t tests'!F105</f>
        <v>4.4924440453163548E-3</v>
      </c>
      <c r="D165" s="79">
        <v>80</v>
      </c>
    </row>
    <row r="166" spans="1:4" x14ac:dyDescent="0.25">
      <c r="A166" s="79">
        <v>8</v>
      </c>
      <c r="B166" s="79">
        <f>'Z t tests'!E106</f>
        <v>6.5904635258362765E-2</v>
      </c>
      <c r="C166" s="83">
        <f>'Z t tests'!F106</f>
        <v>4.9174440453164294E-3</v>
      </c>
      <c r="D166" s="79">
        <v>80</v>
      </c>
    </row>
    <row r="167" spans="1:4" x14ac:dyDescent="0.25">
      <c r="A167" s="79">
        <v>8</v>
      </c>
      <c r="B167" s="79">
        <f>'Z t tests'!E137</f>
        <v>0.21279946808511652</v>
      </c>
      <c r="C167" s="83">
        <f>'Z t tests'!F137</f>
        <v>2.1793948604587579E-3</v>
      </c>
      <c r="D167" s="79">
        <v>160</v>
      </c>
    </row>
    <row r="168" spans="1:4" x14ac:dyDescent="0.25">
      <c r="A168" s="79">
        <v>8</v>
      </c>
      <c r="B168" s="79">
        <f>'Z t tests'!E138</f>
        <v>0.19879946808510651</v>
      </c>
      <c r="C168" s="83">
        <f>'Z t tests'!F138</f>
        <v>2.0918948604586951E-3</v>
      </c>
      <c r="D168" s="79">
        <v>160</v>
      </c>
    </row>
    <row r="169" spans="1:4" x14ac:dyDescent="0.25">
      <c r="A169" s="79">
        <v>8</v>
      </c>
      <c r="B169" s="79">
        <f>'Z t tests'!E139</f>
        <v>0.20479946808510674</v>
      </c>
      <c r="C169" s="83">
        <f>'Z t tests'!F139</f>
        <v>2.1293948604586966E-3</v>
      </c>
      <c r="D169" s="79">
        <v>160</v>
      </c>
    </row>
    <row r="170" spans="1:4" x14ac:dyDescent="0.25">
      <c r="A170" s="79">
        <v>8</v>
      </c>
      <c r="B170" s="79">
        <f>'Z t tests'!E140</f>
        <v>0.17679946808511515</v>
      </c>
      <c r="C170" s="83">
        <f>'Z t tests'!F140</f>
        <v>1.9543948604587493E-3</v>
      </c>
      <c r="D170" s="79">
        <v>160</v>
      </c>
    </row>
    <row r="171" spans="1:4" x14ac:dyDescent="0.25">
      <c r="A171" s="79">
        <v>8</v>
      </c>
      <c r="B171" s="79">
        <f>'Z t tests'!E141</f>
        <v>6.5799468085096735E-2</v>
      </c>
      <c r="C171" s="83">
        <f>'Z t tests'!F141</f>
        <v>1.260644860458634E-3</v>
      </c>
      <c r="D171" s="79">
        <v>160</v>
      </c>
    </row>
    <row r="172" spans="1:4" x14ac:dyDescent="0.25">
      <c r="A172" s="79">
        <v>8</v>
      </c>
      <c r="B172" s="79">
        <f>'Z t tests'!E172</f>
        <v>0.23722059270518092</v>
      </c>
      <c r="C172" s="83">
        <f>'Z t tests'!F172</f>
        <v>-1.1707329372754155E-3</v>
      </c>
      <c r="D172" s="79">
        <v>220</v>
      </c>
    </row>
    <row r="173" spans="1:4" x14ac:dyDescent="0.25">
      <c r="A173" s="79">
        <v>8</v>
      </c>
      <c r="B173" s="79">
        <f>'Z t tests'!E173</f>
        <v>0.31922059270517456</v>
      </c>
      <c r="C173" s="83">
        <f>'Z t tests'!F173</f>
        <v>-7.9800566454817177E-4</v>
      </c>
      <c r="D173" s="79">
        <v>220</v>
      </c>
    </row>
    <row r="174" spans="1:4" x14ac:dyDescent="0.25">
      <c r="A174" s="79">
        <v>8</v>
      </c>
      <c r="B174" s="79">
        <f>'Z t tests'!E174</f>
        <v>0.23022059270517592</v>
      </c>
      <c r="C174" s="83">
        <f>'Z t tests'!F174</f>
        <v>-1.2025511190936204E-3</v>
      </c>
      <c r="D174" s="79">
        <v>220</v>
      </c>
    </row>
    <row r="175" spans="1:4" x14ac:dyDescent="0.25">
      <c r="A175" s="79">
        <v>8</v>
      </c>
      <c r="B175" s="79">
        <f>'Z t tests'!E175</f>
        <v>0.18422059270515523</v>
      </c>
      <c r="C175" s="83">
        <f>'Z t tests'!F175</f>
        <v>-1.4116420281846233E-3</v>
      </c>
      <c r="D175" s="79">
        <v>220</v>
      </c>
    </row>
    <row r="176" spans="1:4" x14ac:dyDescent="0.25">
      <c r="A176" s="79">
        <v>8</v>
      </c>
      <c r="B176" s="79">
        <f>'Z t tests'!E176</f>
        <v>5.5220592705164551E-2</v>
      </c>
      <c r="C176" s="83">
        <f>'Z t tests'!F176</f>
        <v>-1.9980056645482174E-3</v>
      </c>
      <c r="D176" s="79">
        <v>220</v>
      </c>
    </row>
    <row r="177" spans="3:3" x14ac:dyDescent="0.25">
      <c r="C177" s="83"/>
    </row>
    <row r="178" spans="3:3" x14ac:dyDescent="0.25">
      <c r="C178" s="83"/>
    </row>
    <row r="179" spans="3:3" x14ac:dyDescent="0.25">
      <c r="C179" s="83"/>
    </row>
    <row r="180" spans="3:3" x14ac:dyDescent="0.25">
      <c r="C180" s="83"/>
    </row>
    <row r="181" spans="3:3" x14ac:dyDescent="0.25">
      <c r="C181" s="83"/>
    </row>
    <row r="182" spans="3:3" x14ac:dyDescent="0.25">
      <c r="C182" s="83"/>
    </row>
    <row r="183" spans="3:3" x14ac:dyDescent="0.25">
      <c r="C183" s="83"/>
    </row>
    <row r="184" spans="3:3" x14ac:dyDescent="0.25">
      <c r="C184" s="83"/>
    </row>
    <row r="185" spans="3:3" x14ac:dyDescent="0.25">
      <c r="C185" s="83"/>
    </row>
    <row r="186" spans="3:3" x14ac:dyDescent="0.25">
      <c r="C186" s="83"/>
    </row>
    <row r="187" spans="3:3" x14ac:dyDescent="0.25">
      <c r="C187" s="83"/>
    </row>
    <row r="188" spans="3:3" x14ac:dyDescent="0.25">
      <c r="C188" s="83"/>
    </row>
    <row r="189" spans="3:3" x14ac:dyDescent="0.25">
      <c r="C189" s="83"/>
    </row>
    <row r="190" spans="3:3" x14ac:dyDescent="0.25">
      <c r="C190" s="83"/>
    </row>
    <row r="191" spans="3:3" x14ac:dyDescent="0.25">
      <c r="C191" s="83"/>
    </row>
    <row r="192" spans="3:3" x14ac:dyDescent="0.25">
      <c r="C192" s="83"/>
    </row>
    <row r="193" spans="3:3" x14ac:dyDescent="0.25">
      <c r="C193" s="83"/>
    </row>
    <row r="194" spans="3:3" x14ac:dyDescent="0.25">
      <c r="C194" s="83"/>
    </row>
    <row r="195" spans="3:3" x14ac:dyDescent="0.25">
      <c r="C195" s="83"/>
    </row>
    <row r="196" spans="3:3" x14ac:dyDescent="0.25">
      <c r="C196" s="83"/>
    </row>
    <row r="197" spans="3:3" x14ac:dyDescent="0.25">
      <c r="C197" s="83"/>
    </row>
    <row r="198" spans="3:3" x14ac:dyDescent="0.25">
      <c r="C198" s="83"/>
    </row>
    <row r="199" spans="3:3" x14ac:dyDescent="0.25">
      <c r="C199" s="83"/>
    </row>
    <row r="200" spans="3:3" x14ac:dyDescent="0.25">
      <c r="C200" s="83"/>
    </row>
    <row r="201" spans="3:3" x14ac:dyDescent="0.25">
      <c r="C201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A61" workbookViewId="0">
      <selection activeCell="H69" sqref="H69"/>
    </sheetView>
  </sheetViews>
  <sheetFormatPr defaultRowHeight="13.2" x14ac:dyDescent="0.25"/>
  <cols>
    <col min="3" max="4" width="10.5546875" bestFit="1" customWidth="1"/>
    <col min="13" max="13" width="10.77734375" bestFit="1" customWidth="1"/>
    <col min="14" max="14" width="11.5546875" bestFit="1" customWidth="1"/>
    <col min="16" max="16" width="8.88671875" customWidth="1"/>
    <col min="23" max="25" width="9.88671875" bestFit="1" customWidth="1"/>
    <col min="26" max="26" width="12.33203125" bestFit="1" customWidth="1"/>
    <col min="27" max="28" width="11.21875" bestFit="1" customWidth="1"/>
    <col min="29" max="32" width="9.88671875" bestFit="1" customWidth="1"/>
    <col min="33" max="34" width="9.21875" bestFit="1" customWidth="1"/>
    <col min="35" max="38" width="9.88671875" bestFit="1" customWidth="1"/>
  </cols>
  <sheetData>
    <row r="1" spans="1:3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W1" s="38" t="s">
        <v>75</v>
      </c>
      <c r="X1" s="38" t="s">
        <v>76</v>
      </c>
      <c r="Y1" s="38" t="s">
        <v>77</v>
      </c>
      <c r="Z1" s="38" t="s">
        <v>78</v>
      </c>
      <c r="AA1" s="38" t="s">
        <v>79</v>
      </c>
      <c r="AB1" s="38" t="s">
        <v>80</v>
      </c>
      <c r="AC1" s="38" t="s">
        <v>81</v>
      </c>
      <c r="AD1" s="38" t="s">
        <v>82</v>
      </c>
      <c r="AE1" s="38" t="s">
        <v>83</v>
      </c>
      <c r="AF1" s="38" t="s">
        <v>84</v>
      </c>
      <c r="AG1" s="38" t="s">
        <v>85</v>
      </c>
      <c r="AH1" s="38" t="s">
        <v>86</v>
      </c>
    </row>
    <row r="2" spans="1:34" x14ac:dyDescent="0.25">
      <c r="A2" s="8" t="s">
        <v>16</v>
      </c>
      <c r="B2">
        <f>'data in order'!K3</f>
        <v>2.9999999999999361E-2</v>
      </c>
      <c r="C2">
        <f>'data in order'!K20</f>
        <v>4.5999999999999375E-2</v>
      </c>
      <c r="D2">
        <f>'data in order'!K37</f>
        <v>3.1000000000000583E-2</v>
      </c>
      <c r="E2">
        <f>'data in order'!K54</f>
        <v>-5.0000000000007816E-3</v>
      </c>
      <c r="F2">
        <f>'data in order'!K71</f>
        <v>6.0999999999999943E-2</v>
      </c>
      <c r="G2">
        <f>'data in order'!K88</f>
        <v>-0.10100000000000087</v>
      </c>
      <c r="H2">
        <f>'data in order'!K105</f>
        <v>-5.8999999999999275E-2</v>
      </c>
      <c r="I2">
        <f>'data in order'!K122</f>
        <v>0.20199999999999996</v>
      </c>
      <c r="J2">
        <f>AVERAGE(B2:I2)</f>
        <v>2.5624999999999787E-2</v>
      </c>
      <c r="K2">
        <f>VAR(B2:I2)</f>
        <v>8.1365535714285862E-3</v>
      </c>
      <c r="L2">
        <f>SUMSQ(B2-J2,C2-J2,D2-J2,E2-J2,F2-J2,G2-J2,H2-J2,I2-J2)</f>
        <v>5.69558750000001E-2</v>
      </c>
      <c r="M2">
        <f>SUMSQ(J2-J10,J3-J10,J4-J10,J5-J10,J6-J10)</f>
        <v>4.5358543750000264E-2</v>
      </c>
      <c r="V2" s="8" t="s">
        <v>16</v>
      </c>
      <c r="W2" s="38">
        <f>'data in order'!L3</f>
        <v>2.9999999999999359E-3</v>
      </c>
      <c r="X2" s="38">
        <f>'data in order'!L20</f>
        <v>4.5999999999999375E-3</v>
      </c>
      <c r="Y2" s="38">
        <f>'data in order'!L37</f>
        <v>3.1000000000000584E-3</v>
      </c>
      <c r="Z2" s="38">
        <f>'data in order'!L54</f>
        <v>-5.0000000000007818E-4</v>
      </c>
      <c r="AA2" s="38">
        <f>'data in order'!L71</f>
        <v>6.0999999999999943E-3</v>
      </c>
      <c r="AB2" s="38">
        <f>'data in order'!L88</f>
        <v>-1.0100000000000086E-2</v>
      </c>
      <c r="AC2" s="38">
        <f>'data in order'!L105</f>
        <v>-5.8999999999999279E-3</v>
      </c>
      <c r="AD2" s="38">
        <f>'data in order'!L122</f>
        <v>2.0199999999999996E-2</v>
      </c>
      <c r="AE2" s="39">
        <f>AVERAGE(W2:AD2)</f>
        <v>2.5624999999999789E-3</v>
      </c>
      <c r="AF2" s="39">
        <f>VAR(W2:AD2)</f>
        <v>8.1365535714285857E-5</v>
      </c>
      <c r="AG2" s="39">
        <f>SUMSQ(W2-AE2,X2-AE2,Y2-AE2,Z2-AE2,AA2-AE2,AB2-AE2,AC2-AE2,AD2-AE2)</f>
        <v>5.6955875000000108E-4</v>
      </c>
      <c r="AH2" s="39">
        <f>SUMSQ(AE2-AE10,AE3-AE10,AE4-AE10,AE5-AE10,AE6-AE10)</f>
        <v>1.1274336442457486E-5</v>
      </c>
    </row>
    <row r="3" spans="1:34" x14ac:dyDescent="0.25">
      <c r="A3" s="8" t="s">
        <v>17</v>
      </c>
      <c r="B3">
        <f>'data in order'!K4</f>
        <v>-4.0999999999996817E-2</v>
      </c>
      <c r="C3">
        <f>'data in order'!K21</f>
        <v>-1.5000000000000568E-2</v>
      </c>
      <c r="D3">
        <f>'data in order'!K38</f>
        <v>-1.1000000000002785E-2</v>
      </c>
      <c r="E3">
        <f>'data in order'!K55</f>
        <v>-2.4999999999998579E-2</v>
      </c>
      <c r="F3">
        <f>'data in order'!K72</f>
        <v>-2.1999999999998465E-2</v>
      </c>
      <c r="G3">
        <f>'data in order'!K89</f>
        <v>-5.1999999999999602E-2</v>
      </c>
      <c r="H3">
        <f>'data in order'!K106</f>
        <v>-4.5000000000001705E-2</v>
      </c>
      <c r="I3">
        <f>'data in order'!K123</f>
        <v>-4.6999999999997044E-2</v>
      </c>
      <c r="J3">
        <f t="shared" ref="J3:J6" si="0">AVERAGE(B3:I3)</f>
        <v>-3.2249999999999446E-2</v>
      </c>
      <c r="K3">
        <f t="shared" ref="K3:K6" si="1">VAR(B3:I3)</f>
        <v>2.5049999999997123E-4</v>
      </c>
      <c r="L3">
        <f t="shared" ref="L3:L6" si="2">SUMSQ(B3-J3,C3-J3,D3-J3,E3-J3,F3-J3,G3-J3,H3-J3,I3-J3)</f>
        <v>1.7534999999997991E-3</v>
      </c>
      <c r="V3" s="8" t="s">
        <v>17</v>
      </c>
      <c r="W3" s="38">
        <f>'data in order'!L4</f>
        <v>-8.7234042553184716E-4</v>
      </c>
      <c r="X3" s="38">
        <f>'data in order'!L21</f>
        <v>-3.1914893617022484E-4</v>
      </c>
      <c r="Y3" s="38">
        <f>'data in order'!L38</f>
        <v>-2.3404255319154862E-4</v>
      </c>
      <c r="Z3" s="38">
        <f>'data in order'!L55</f>
        <v>-5.3191489361699104E-4</v>
      </c>
      <c r="AA3" s="38">
        <f>'data in order'!L72</f>
        <v>-4.6808510638294605E-4</v>
      </c>
      <c r="AB3" s="38">
        <f>'data in order'!L89</f>
        <v>-1.1063829787233959E-3</v>
      </c>
      <c r="AC3" s="38">
        <f>'data in order'!L106</f>
        <v>-9.5744680851067457E-4</v>
      </c>
      <c r="AD3" s="38">
        <f>'data in order'!L123</f>
        <v>-9.9999999999993714E-4</v>
      </c>
      <c r="AE3" s="39">
        <f t="shared" ref="AE3:AE6" si="3">AVERAGE(W3:AD3)</f>
        <v>-6.8617021276594576E-4</v>
      </c>
      <c r="AF3" s="39">
        <f t="shared" ref="AF3:AF6" si="4">VAR(W3:AD3)</f>
        <v>1.1339972838387113E-7</v>
      </c>
      <c r="AG3" s="39">
        <f t="shared" ref="AG3:AG6" si="5">SUMSQ(W3-AE3,X3-AE3,Y3-AE3,Z3-AE3,AA3-AE3,AB3-AE3,AC3-AE3,AD3-AE3)</f>
        <v>7.9379809868709789E-7</v>
      </c>
      <c r="AH3" s="38"/>
    </row>
    <row r="4" spans="1:34" x14ac:dyDescent="0.25">
      <c r="A4" s="8" t="s">
        <v>18</v>
      </c>
      <c r="B4">
        <f>'data in order'!K5</f>
        <v>-0.13100000000000023</v>
      </c>
      <c r="C4">
        <f>'data in order'!K22</f>
        <v>-0.10500000000000398</v>
      </c>
      <c r="D4">
        <f>'data in order'!K39</f>
        <v>-8.7999999999993861E-2</v>
      </c>
      <c r="E4">
        <f>'data in order'!K56</f>
        <v>-0.10500000000000398</v>
      </c>
      <c r="F4">
        <f>'data in order'!K73</f>
        <v>-0.1039999999999992</v>
      </c>
      <c r="G4">
        <f>'data in order'!K90</f>
        <v>-0.17100000000000648</v>
      </c>
      <c r="H4">
        <f>'data in order'!K107</f>
        <v>-0.14199999999999591</v>
      </c>
      <c r="I4">
        <f>'data in order'!K124</f>
        <v>-0.11400000000000432</v>
      </c>
      <c r="J4">
        <f t="shared" si="0"/>
        <v>-0.12000000000000099</v>
      </c>
      <c r="K4">
        <f t="shared" si="1"/>
        <v>7.1028571428580017E-4</v>
      </c>
      <c r="L4">
        <f t="shared" si="2"/>
        <v>4.9720000000006131E-3</v>
      </c>
      <c r="V4" s="8" t="s">
        <v>18</v>
      </c>
      <c r="W4" s="38">
        <f>'data in order'!L5</f>
        <v>-1.3936170212765981E-3</v>
      </c>
      <c r="X4" s="38">
        <f>'data in order'!L22</f>
        <v>-1.117021276595787E-3</v>
      </c>
      <c r="Y4" s="38">
        <f>'data in order'!L39</f>
        <v>-9.3617021276589209E-4</v>
      </c>
      <c r="Z4" s="38">
        <f>'data in order'!L56</f>
        <v>-1.117021276595787E-3</v>
      </c>
      <c r="AA4" s="38">
        <f>'data in order'!L73</f>
        <v>-1.1063829787233959E-3</v>
      </c>
      <c r="AB4" s="38">
        <f>'data in order'!L90</f>
        <v>-1.8191489361702817E-3</v>
      </c>
      <c r="AC4" s="38">
        <f>'data in order'!L107</f>
        <v>-1.5106382978722968E-3</v>
      </c>
      <c r="AD4" s="38">
        <f>'data in order'!L124</f>
        <v>-1.2127659574468544E-3</v>
      </c>
      <c r="AE4" s="39">
        <f t="shared" si="3"/>
        <v>-1.2765957446808616E-3</v>
      </c>
      <c r="AF4" s="39">
        <f t="shared" si="4"/>
        <v>8.0385436202557945E-8</v>
      </c>
      <c r="AG4" s="39">
        <f t="shared" si="5"/>
        <v>5.6269805341790558E-7</v>
      </c>
      <c r="AH4" s="38"/>
    </row>
    <row r="5" spans="1:34" x14ac:dyDescent="0.25">
      <c r="A5" s="8" t="s">
        <v>19</v>
      </c>
      <c r="B5">
        <f>'data in order'!K6</f>
        <v>-0.21299999999999386</v>
      </c>
      <c r="C5">
        <f>'data in order'!K23</f>
        <v>-0.16399999999998727</v>
      </c>
      <c r="D5">
        <f>'data in order'!K40</f>
        <v>-0.16399999999998727</v>
      </c>
      <c r="E5">
        <f>'data in order'!K57</f>
        <v>-0.20400000000000773</v>
      </c>
      <c r="F5">
        <f>'data in order'!K74</f>
        <v>-0.20599999999998886</v>
      </c>
      <c r="G5">
        <f>'data in order'!K91</f>
        <v>-0.28700000000000614</v>
      </c>
      <c r="H5">
        <f>'data in order'!K108</f>
        <v>-0.20400000000000773</v>
      </c>
      <c r="I5">
        <f>'data in order'!K125</f>
        <v>-0.15199999999998681</v>
      </c>
      <c r="J5">
        <f t="shared" si="0"/>
        <v>-0.19924999999999571</v>
      </c>
      <c r="K5">
        <f t="shared" si="1"/>
        <v>1.8139285714291384E-3</v>
      </c>
      <c r="L5">
        <f t="shared" si="2"/>
        <v>1.2697500000003945E-2</v>
      </c>
      <c r="V5" s="8" t="s">
        <v>19</v>
      </c>
      <c r="W5" s="38">
        <f>'data in order'!L6</f>
        <v>-1.5106382978722968E-3</v>
      </c>
      <c r="X5" s="38">
        <f>'data in order'!L23</f>
        <v>-1.1631205673757962E-3</v>
      </c>
      <c r="Y5" s="38">
        <f>'data in order'!L40</f>
        <v>-1.1631205673757962E-3</v>
      </c>
      <c r="Z5" s="38">
        <f>'data in order'!L57</f>
        <v>-1.4468085106383527E-3</v>
      </c>
      <c r="AA5" s="38">
        <f>'data in order'!L74</f>
        <v>-1.4609929078013395E-3</v>
      </c>
      <c r="AB5" s="38">
        <f>'data in order'!L91</f>
        <v>-2.0354609929078451E-3</v>
      </c>
      <c r="AC5" s="38">
        <f>'data in order'!L108</f>
        <v>-1.4468085106383527E-3</v>
      </c>
      <c r="AD5" s="38">
        <f>'data in order'!L125</f>
        <v>-1.0780141843970696E-3</v>
      </c>
      <c r="AE5" s="39">
        <f t="shared" si="3"/>
        <v>-1.4131205673758558E-3</v>
      </c>
      <c r="AF5" s="39">
        <f t="shared" si="4"/>
        <v>9.1239302420860917E-8</v>
      </c>
      <c r="AG5" s="39">
        <f t="shared" si="5"/>
        <v>6.3867511694602639E-7</v>
      </c>
      <c r="AH5" s="38"/>
    </row>
    <row r="6" spans="1:34" x14ac:dyDescent="0.25">
      <c r="A6" s="8" t="s">
        <v>20</v>
      </c>
      <c r="B6">
        <f>'data in order'!K7</f>
        <v>-0.21899999999999409</v>
      </c>
      <c r="C6">
        <f>'data in order'!K24</f>
        <v>-0.16499999999999204</v>
      </c>
      <c r="D6">
        <f>'data in order'!K41</f>
        <v>-0.20400000000000773</v>
      </c>
      <c r="E6">
        <f>'data in order'!K58</f>
        <v>-0.18700000000001182</v>
      </c>
      <c r="F6">
        <f>'data in order'!K75</f>
        <v>-0.24600000000000932</v>
      </c>
      <c r="G6">
        <f>'data in order'!K92</f>
        <v>-0.29400000000001114</v>
      </c>
      <c r="H6">
        <f>'data in order'!K109</f>
        <v>-0.28200000000001069</v>
      </c>
      <c r="I6">
        <f>'data in order'!K126</f>
        <v>-0.18999999999999773</v>
      </c>
      <c r="J6">
        <f t="shared" si="0"/>
        <v>-0.22337500000000432</v>
      </c>
      <c r="K6">
        <f t="shared" si="1"/>
        <v>2.1679821428576035E-3</v>
      </c>
      <c r="L6">
        <f t="shared" si="2"/>
        <v>1.5175875000003222E-2</v>
      </c>
      <c r="V6" s="8" t="s">
        <v>20</v>
      </c>
      <c r="W6" s="38">
        <f>'data in order'!L7</f>
        <v>-1.1648936170212453E-3</v>
      </c>
      <c r="X6" s="38">
        <f>'data in order'!L24</f>
        <v>-8.7765957446804272E-4</v>
      </c>
      <c r="Y6" s="38">
        <f>'data in order'!L41</f>
        <v>-1.0851063829787645E-3</v>
      </c>
      <c r="Z6" s="38">
        <f>'data in order'!L58</f>
        <v>-9.9468085106389271E-4</v>
      </c>
      <c r="AA6" s="38">
        <f>'data in order'!L75</f>
        <v>-1.3085106382979218E-3</v>
      </c>
      <c r="AB6" s="38">
        <f>'data in order'!L92</f>
        <v>-1.5638297872341018E-3</v>
      </c>
      <c r="AC6" s="38">
        <f>'data in order'!L109</f>
        <v>-1.5000000000000568E-3</v>
      </c>
      <c r="AD6" s="38">
        <f>'data in order'!L126</f>
        <v>-1.0106382978723283E-3</v>
      </c>
      <c r="AE6" s="39">
        <f t="shared" si="3"/>
        <v>-1.1881648936170443E-3</v>
      </c>
      <c r="AF6" s="39">
        <f t="shared" si="4"/>
        <v>6.133946760009062E-8</v>
      </c>
      <c r="AG6" s="39">
        <f t="shared" si="5"/>
        <v>4.2937627320063434E-7</v>
      </c>
      <c r="AH6" s="38"/>
    </row>
    <row r="7" spans="1:34" x14ac:dyDescent="0.25">
      <c r="A7" t="s">
        <v>87</v>
      </c>
      <c r="J7">
        <f>AVERAGE(J2:J6)</f>
        <v>-0.10985000000000014</v>
      </c>
      <c r="K7">
        <f>AVERAGE(K2:K6)</f>
        <v>2.6158500000002197E-3</v>
      </c>
      <c r="V7" t="s">
        <v>87</v>
      </c>
      <c r="W7" s="38"/>
      <c r="X7" s="38"/>
      <c r="Y7" s="38"/>
      <c r="Z7" s="38"/>
      <c r="AA7" s="38"/>
      <c r="AB7" s="38"/>
      <c r="AC7" s="38"/>
      <c r="AD7" s="38"/>
      <c r="AE7" s="39">
        <f>AVERAGE(AE2:AE6)</f>
        <v>-4.0031028368794577E-4</v>
      </c>
      <c r="AF7" s="39">
        <f>AVERAGE(AF2:AF6)</f>
        <v>1.6342379929778648E-5</v>
      </c>
      <c r="AG7" s="39"/>
      <c r="AH7" s="38"/>
    </row>
    <row r="8" spans="1:34" x14ac:dyDescent="0.25">
      <c r="A8" s="10" t="s">
        <v>88</v>
      </c>
      <c r="J8">
        <f>VAR(J2:J6)</f>
        <v>1.1339635937500063E-2</v>
      </c>
      <c r="V8" s="10" t="s">
        <v>88</v>
      </c>
      <c r="W8" s="38"/>
      <c r="X8" s="38"/>
      <c r="Y8" s="38"/>
      <c r="Z8" s="38"/>
      <c r="AA8" s="38"/>
      <c r="AB8" s="38"/>
      <c r="AC8" s="38"/>
      <c r="AD8" s="38"/>
      <c r="AE8" s="39">
        <f>VAR(AE2:AE6)</f>
        <v>2.8185841106143705E-6</v>
      </c>
      <c r="AF8" s="39"/>
      <c r="AG8" s="39"/>
      <c r="AH8" s="38"/>
    </row>
    <row r="9" spans="1:34" x14ac:dyDescent="0.25">
      <c r="A9" s="10" t="s">
        <v>89</v>
      </c>
      <c r="J9">
        <f>VAR(B2:I6)</f>
        <v>1.1651874358974607E-2</v>
      </c>
      <c r="V9" s="10" t="s">
        <v>89</v>
      </c>
      <c r="W9" s="38"/>
      <c r="X9" s="38"/>
      <c r="Y9" s="38"/>
      <c r="Z9" s="38"/>
      <c r="AA9" s="38"/>
      <c r="AB9" s="38"/>
      <c r="AC9" s="38"/>
      <c r="AD9" s="38"/>
      <c r="AE9" s="39">
        <f>VAR(W2:AD6)</f>
        <v>1.6978922796972115E-5</v>
      </c>
      <c r="AF9" s="39"/>
      <c r="AG9" s="39"/>
      <c r="AH9" s="38"/>
    </row>
    <row r="10" spans="1:34" x14ac:dyDescent="0.25">
      <c r="A10" s="10" t="s">
        <v>90</v>
      </c>
      <c r="J10">
        <f>AVERAGE(B2:I6)</f>
        <v>-0.10985000000000014</v>
      </c>
      <c r="V10" s="10" t="s">
        <v>90</v>
      </c>
      <c r="W10" s="38"/>
      <c r="X10" s="38"/>
      <c r="Y10" s="38"/>
      <c r="Z10" s="38"/>
      <c r="AA10" s="38"/>
      <c r="AB10" s="38"/>
      <c r="AC10" s="38"/>
      <c r="AD10" s="38"/>
      <c r="AE10" s="39">
        <f>AVERAGE(W2:AD6)</f>
        <v>-4.0031028368794588E-4</v>
      </c>
      <c r="AF10" s="39"/>
      <c r="AG10" s="39"/>
      <c r="AH10" s="38"/>
    </row>
    <row r="11" spans="1:34" x14ac:dyDescent="0.25"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x14ac:dyDescent="0.25"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  <c r="L12" t="s">
        <v>85</v>
      </c>
      <c r="M12" t="s">
        <v>86</v>
      </c>
      <c r="W12" s="38" t="s">
        <v>75</v>
      </c>
      <c r="X12" s="38" t="s">
        <v>76</v>
      </c>
      <c r="Y12" s="38" t="s">
        <v>77</v>
      </c>
      <c r="Z12" s="38" t="s">
        <v>78</v>
      </c>
      <c r="AA12" s="38" t="s">
        <v>79</v>
      </c>
      <c r="AB12" s="38" t="s">
        <v>80</v>
      </c>
      <c r="AC12" s="38" t="s">
        <v>81</v>
      </c>
      <c r="AD12" s="38" t="s">
        <v>82</v>
      </c>
      <c r="AE12" s="38" t="s">
        <v>83</v>
      </c>
      <c r="AF12" s="38" t="s">
        <v>84</v>
      </c>
      <c r="AG12" s="38" t="s">
        <v>85</v>
      </c>
      <c r="AH12" s="38" t="s">
        <v>86</v>
      </c>
    </row>
    <row r="13" spans="1:34" x14ac:dyDescent="0.25">
      <c r="A13" s="8" t="s">
        <v>16</v>
      </c>
      <c r="B13">
        <f>'data in order'!Q3</f>
        <v>-1.699999999999946E-2</v>
      </c>
      <c r="C13">
        <f>'data in order'!Q20</f>
        <v>-9.9999999999944578E-4</v>
      </c>
      <c r="D13">
        <f>'data in order'!Q37</f>
        <v>6.0000000000002274E-3</v>
      </c>
      <c r="E13">
        <f>'data in order'!Q54</f>
        <v>2.0000000000006679E-3</v>
      </c>
      <c r="F13">
        <f>'data in order'!Q71</f>
        <v>1.9000000000000128E-2</v>
      </c>
      <c r="G13">
        <f>'data in order'!Q88</f>
        <v>-1.5000000000000568E-2</v>
      </c>
      <c r="H13">
        <f>'data in order'!Q105</f>
        <v>-1.1200000000000543E-2</v>
      </c>
      <c r="I13">
        <f>'data in order'!Q122</f>
        <v>-2.0000000000006679E-3</v>
      </c>
      <c r="J13">
        <f>AVERAGE(B13:I13)</f>
        <v>-2.3999999999999577E-3</v>
      </c>
      <c r="K13">
        <f>VAR(B13:I13)</f>
        <v>1.4276571428571775E-4</v>
      </c>
      <c r="L13">
        <f>SUMSQ(B13-J13,C13-J13,D13-J13,E13-J13,F13-J13,G13-J13,H13-J13,I13-J13)</f>
        <v>9.993600000000242E-4</v>
      </c>
      <c r="M13">
        <f>SUMSQ(J13-J21,J14-J21,J15-J21,J16-J21,J17-J21)</f>
        <v>3.7232791875002058E-2</v>
      </c>
      <c r="V13" s="8" t="s">
        <v>16</v>
      </c>
      <c r="W13" s="38">
        <f>'data in order'!R3</f>
        <v>-1.6999999999999459E-3</v>
      </c>
      <c r="X13" s="38">
        <f>'data in order'!R20</f>
        <v>-9.9999999999944575E-5</v>
      </c>
      <c r="Y13" s="38">
        <f>'data in order'!R37</f>
        <v>6.0000000000002272E-4</v>
      </c>
      <c r="Z13" s="38">
        <f>'data in order'!R54</f>
        <v>2.000000000000668E-4</v>
      </c>
      <c r="AA13" s="38">
        <f>'data in order'!R71</f>
        <v>1.9000000000000128E-3</v>
      </c>
      <c r="AB13" s="38">
        <f>'data in order'!R88</f>
        <v>-1.5000000000000568E-3</v>
      </c>
      <c r="AC13" s="38">
        <f>'data in order'!R105</f>
        <v>-1.1200000000000543E-3</v>
      </c>
      <c r="AD13" s="38">
        <f>'data in order'!R122</f>
        <v>-2.000000000000668E-4</v>
      </c>
      <c r="AE13" s="39">
        <f>AVERAGE(W13:AD13)</f>
        <v>-2.3999999999999578E-4</v>
      </c>
      <c r="AF13" s="39">
        <f>VAR(W13:AD13)</f>
        <v>1.4276571428571775E-6</v>
      </c>
      <c r="AG13" s="39">
        <f>SUMSQ(W13-AE13,X13-AE13,Y13-AE13,Z13-AE13,AA13-AE13,AB13-AE13,AC13-AE13,AD13-AE13)</f>
        <v>9.9936000000002443E-6</v>
      </c>
      <c r="AH13" s="39">
        <f>SUMSQ(AE13-AE21,AE14-AE21,AE15-AE21,AE16-AE21,AE17-AE21)</f>
        <v>7.9845514044505045E-7</v>
      </c>
    </row>
    <row r="14" spans="1:34" x14ac:dyDescent="0.25">
      <c r="A14" s="8" t="s">
        <v>17</v>
      </c>
      <c r="B14">
        <f>'data in order'!Q4</f>
        <v>-7.9999999999998295E-2</v>
      </c>
      <c r="C14">
        <f>'data in order'!Q21</f>
        <v>-6.0999999999999943E-2</v>
      </c>
      <c r="D14">
        <f>'data in order'!Q38</f>
        <v>-5.7999999999999829E-2</v>
      </c>
      <c r="E14">
        <f>'data in order'!Q55</f>
        <v>-5.4999999999999716E-2</v>
      </c>
      <c r="F14">
        <f>'data in order'!Q72</f>
        <v>-5.5999999999997385E-2</v>
      </c>
      <c r="G14">
        <f>'data in order'!Q89</f>
        <v>-4.5000000000001705E-2</v>
      </c>
      <c r="H14">
        <f>'data in order'!Q106</f>
        <v>-4.5999999999999375E-2</v>
      </c>
      <c r="I14">
        <f>'data in order'!Q123</f>
        <v>-7.6000000000000512E-2</v>
      </c>
      <c r="J14">
        <f t="shared" ref="J14:J17" si="6">AVERAGE(B14:I14)</f>
        <v>-5.9624999999999595E-2</v>
      </c>
      <c r="K14">
        <f t="shared" ref="K14:K17" si="7">VAR(B14:I14)</f>
        <v>1.602678571428489E-4</v>
      </c>
      <c r="L14">
        <f t="shared" ref="L14:L17" si="8">SUMSQ(B14-J14,C14-J14,D14-J14,E14-J14,F14-J14,G14-J14,H14-J14,I14-J14)</f>
        <v>1.1218749999999365E-3</v>
      </c>
      <c r="V14" s="8" t="s">
        <v>17</v>
      </c>
      <c r="W14" s="38">
        <f>'data in order'!R4</f>
        <v>-1.7021276595744319E-3</v>
      </c>
      <c r="X14" s="38">
        <f>'data in order'!R21</f>
        <v>-1.2978723404255307E-3</v>
      </c>
      <c r="Y14" s="38">
        <f>'data in order'!R38</f>
        <v>-1.2340425531914858E-3</v>
      </c>
      <c r="Z14" s="38">
        <f>'data in order'!R55</f>
        <v>-1.1702127659574408E-3</v>
      </c>
      <c r="AA14" s="38">
        <f>'data in order'!R72</f>
        <v>-1.1914893617020719E-3</v>
      </c>
      <c r="AB14" s="38">
        <f>'data in order'!R89</f>
        <v>-9.5744680851067457E-4</v>
      </c>
      <c r="AC14" s="38">
        <f>'data in order'!R106</f>
        <v>-9.787234042553058E-4</v>
      </c>
      <c r="AD14" s="38">
        <f>'data in order'!R123</f>
        <v>-1.6170212765957556E-3</v>
      </c>
      <c r="AE14" s="39">
        <f t="shared" ref="AE14:AE17" si="9">AVERAGE(W14:AD14)</f>
        <v>-1.2686170212765874E-3</v>
      </c>
      <c r="AF14" s="39">
        <f t="shared" ref="AF14:AF17" si="10">VAR(W14:AD14)</f>
        <v>7.2552221431800847E-8</v>
      </c>
      <c r="AG14" s="39">
        <f t="shared" ref="AG14:AG17" si="11">SUMSQ(W14-AE14,X14-AE14,Y14-AE14,Z14-AE14,AA14-AE14,AB14-AE14,AC14-AE14,AD14-AE14)</f>
        <v>5.0786555002260594E-7</v>
      </c>
      <c r="AH14" s="39"/>
    </row>
    <row r="15" spans="1:34" x14ac:dyDescent="0.25">
      <c r="A15" s="8" t="s">
        <v>18</v>
      </c>
      <c r="B15">
        <f>'data in order'!Q5</f>
        <v>-0.11299999999999955</v>
      </c>
      <c r="C15">
        <f>'data in order'!Q22</f>
        <v>-5.5999999999997385E-2</v>
      </c>
      <c r="D15">
        <f>'data in order'!Q39</f>
        <v>-7.6999999999998181E-2</v>
      </c>
      <c r="E15">
        <f>'data in order'!Q56</f>
        <v>-0.1039999999999992</v>
      </c>
      <c r="F15">
        <f>'data in order'!Q73</f>
        <v>-0.12600000000000477</v>
      </c>
      <c r="G15">
        <f>'data in order'!Q90</f>
        <v>-0.10200000000000387</v>
      </c>
      <c r="H15">
        <f>'data in order'!Q107</f>
        <v>-9.9999999999994316E-2</v>
      </c>
      <c r="I15">
        <f>'data in order'!Q124</f>
        <v>-0.10699999999999932</v>
      </c>
      <c r="J15">
        <f t="shared" si="6"/>
        <v>-9.8124999999999574E-2</v>
      </c>
      <c r="K15">
        <f t="shared" si="7"/>
        <v>4.7869642857150437E-4</v>
      </c>
      <c r="L15">
        <f t="shared" si="8"/>
        <v>3.350875000000537E-3</v>
      </c>
      <c r="V15" s="8" t="s">
        <v>18</v>
      </c>
      <c r="W15" s="38">
        <f>'data in order'!R5</f>
        <v>-1.2021276595744633E-3</v>
      </c>
      <c r="X15" s="38">
        <f>'data in order'!R22</f>
        <v>-5.9574468085103597E-4</v>
      </c>
      <c r="Y15" s="38">
        <f>'data in order'!R39</f>
        <v>-8.1914893617019346E-4</v>
      </c>
      <c r="Z15" s="38">
        <f>'data in order'!R56</f>
        <v>-1.1063829787233959E-3</v>
      </c>
      <c r="AA15" s="38">
        <f>'data in order'!R73</f>
        <v>-1.3404255319149445E-3</v>
      </c>
      <c r="AB15" s="38">
        <f>'data in order'!R90</f>
        <v>-1.0851063829787645E-3</v>
      </c>
      <c r="AC15" s="38">
        <f>'data in order'!R107</f>
        <v>-1.0638297872339821E-3</v>
      </c>
      <c r="AD15" s="38">
        <f>'data in order'!R124</f>
        <v>-1.1382978723404184E-3</v>
      </c>
      <c r="AE15" s="39">
        <f t="shared" si="9"/>
        <v>-1.0438829787233997E-3</v>
      </c>
      <c r="AF15" s="39">
        <f t="shared" si="10"/>
        <v>5.4175693591161777E-8</v>
      </c>
      <c r="AG15" s="39">
        <f t="shared" si="11"/>
        <v>3.7922985513813243E-7</v>
      </c>
      <c r="AH15" s="39"/>
    </row>
    <row r="16" spans="1:34" x14ac:dyDescent="0.25">
      <c r="A16" s="8" t="s">
        <v>19</v>
      </c>
      <c r="B16">
        <f>'data in order'!Q6</f>
        <v>-0.21299999999999386</v>
      </c>
      <c r="C16">
        <f>'data in order'!Q23</f>
        <v>-0.13599999999999568</v>
      </c>
      <c r="D16">
        <f>'data in order'!Q40</f>
        <v>-0.14400000000000546</v>
      </c>
      <c r="E16">
        <f>'data in order'!Q57</f>
        <v>-0.1939999999999884</v>
      </c>
      <c r="F16">
        <f>'data in order'!Q74</f>
        <v>-0.20900000000000318</v>
      </c>
      <c r="G16">
        <f>'data in order'!Q91</f>
        <v>-0.18600000000000705</v>
      </c>
      <c r="H16">
        <f>'data in order'!Q108</f>
        <v>-0.13800000000000523</v>
      </c>
      <c r="I16">
        <f>'data in order'!Q125</f>
        <v>-0.12600000000000477</v>
      </c>
      <c r="J16">
        <f t="shared" si="6"/>
        <v>-0.16825000000000045</v>
      </c>
      <c r="K16">
        <f t="shared" si="7"/>
        <v>1.2813571428569473E-3</v>
      </c>
      <c r="L16">
        <f t="shared" si="8"/>
        <v>8.9694999999986574E-3</v>
      </c>
      <c r="V16" s="8" t="s">
        <v>19</v>
      </c>
      <c r="W16" s="38">
        <f>'data in order'!R6</f>
        <v>-1.5106382978722968E-3</v>
      </c>
      <c r="X16" s="38">
        <f>'data in order'!R23</f>
        <v>-9.6453900709216793E-4</v>
      </c>
      <c r="Y16" s="38">
        <f>'data in order'!R40</f>
        <v>-1.0212765957447196E-3</v>
      </c>
      <c r="Z16" s="38">
        <f>'data in order'!R57</f>
        <v>-1.3758865248226129E-3</v>
      </c>
      <c r="AA16" s="38">
        <f>'data in order'!R74</f>
        <v>-1.4822695035461219E-3</v>
      </c>
      <c r="AB16" s="38">
        <f>'data in order'!R91</f>
        <v>-1.3191489361702629E-3</v>
      </c>
      <c r="AC16" s="38">
        <f>'data in order'!R108</f>
        <v>-9.7872340425535632E-4</v>
      </c>
      <c r="AD16" s="38">
        <f>'data in order'!R125</f>
        <v>-8.9361702127662963E-4</v>
      </c>
      <c r="AE16" s="39">
        <f t="shared" si="9"/>
        <v>-1.193262411347521E-3</v>
      </c>
      <c r="AF16" s="39">
        <f t="shared" si="10"/>
        <v>6.4451342631504999E-8</v>
      </c>
      <c r="AG16" s="39">
        <f t="shared" si="11"/>
        <v>4.5115939842053503E-7</v>
      </c>
      <c r="AH16" s="39"/>
    </row>
    <row r="17" spans="1:34" x14ac:dyDescent="0.25">
      <c r="A17" s="8" t="s">
        <v>20</v>
      </c>
      <c r="B17">
        <f>'data in order'!Q7</f>
        <v>-0.27600000000001046</v>
      </c>
      <c r="C17">
        <f>'data in order'!Q24</f>
        <v>-0.24100000000001387</v>
      </c>
      <c r="D17">
        <f>'data in order'!Q41</f>
        <v>-0.22300000000001319</v>
      </c>
      <c r="E17">
        <f>'data in order'!Q58</f>
        <v>-0.21700000000001296</v>
      </c>
      <c r="F17">
        <f>'data in order'!Q75</f>
        <v>-0.29300000000000637</v>
      </c>
      <c r="G17">
        <f>'data in order'!Q92</f>
        <v>-0.27799999999999159</v>
      </c>
      <c r="H17">
        <f>'data in order'!Q109</f>
        <v>-0.25030000000000996</v>
      </c>
      <c r="I17">
        <f>'data in order'!Q126</f>
        <v>-0.22599999999999909</v>
      </c>
      <c r="J17">
        <f t="shared" si="6"/>
        <v>-0.25053750000000719</v>
      </c>
      <c r="K17">
        <f t="shared" si="7"/>
        <v>8.259683928569636E-4</v>
      </c>
      <c r="L17">
        <f t="shared" si="8"/>
        <v>5.7817787499987909E-3</v>
      </c>
      <c r="V17" s="8" t="s">
        <v>20</v>
      </c>
      <c r="W17" s="38">
        <f>'data in order'!R7</f>
        <v>-1.4680851063830344E-3</v>
      </c>
      <c r="X17" s="38">
        <f>'data in order'!R24</f>
        <v>-1.2819148936170951E-3</v>
      </c>
      <c r="Y17" s="38">
        <f>'data in order'!R41</f>
        <v>-1.1861702127660275E-3</v>
      </c>
      <c r="Z17" s="38">
        <f>'data in order'!R58</f>
        <v>-1.154255319149005E-3</v>
      </c>
      <c r="AA17" s="38">
        <f>'data in order'!R75</f>
        <v>-1.5585106382979062E-3</v>
      </c>
      <c r="AB17" s="38">
        <f>'data in order'!R92</f>
        <v>-1.4787234042552744E-3</v>
      </c>
      <c r="AC17" s="38">
        <f>'data in order'!R109</f>
        <v>-1.3313829787234572E-3</v>
      </c>
      <c r="AD17" s="38">
        <f>'data in order'!R126</f>
        <v>-1.2021276595744633E-3</v>
      </c>
      <c r="AE17" s="39">
        <f t="shared" si="9"/>
        <v>-1.332646276595783E-3</v>
      </c>
      <c r="AF17" s="39">
        <f t="shared" si="10"/>
        <v>2.3369409032847733E-8</v>
      </c>
      <c r="AG17" s="39">
        <f t="shared" si="11"/>
        <v>1.6358586322993413E-7</v>
      </c>
      <c r="AH17" s="39"/>
    </row>
    <row r="18" spans="1:34" x14ac:dyDescent="0.25">
      <c r="A18" t="s">
        <v>91</v>
      </c>
      <c r="J18">
        <f>AVERAGE(J13:J17)</f>
        <v>-0.11578750000000135</v>
      </c>
      <c r="K18">
        <f>AVERAGE(K13:K17)</f>
        <v>5.7781110714279628E-4</v>
      </c>
      <c r="V18" t="s">
        <v>91</v>
      </c>
      <c r="W18" s="38"/>
      <c r="X18" s="38"/>
      <c r="Y18" s="38"/>
      <c r="Z18" s="38"/>
      <c r="AA18" s="38"/>
      <c r="AB18" s="38"/>
      <c r="AC18" s="38"/>
      <c r="AD18" s="38"/>
      <c r="AE18" s="39">
        <f>AVERAGE(AE13:AE17)</f>
        <v>-1.0156817375886573E-3</v>
      </c>
      <c r="AF18" s="39">
        <f>AVERAGE(AF13:AF17)</f>
        <v>3.2844116190889856E-7</v>
      </c>
      <c r="AG18" s="39"/>
      <c r="AH18" s="39"/>
    </row>
    <row r="19" spans="1:34" x14ac:dyDescent="0.25">
      <c r="A19" s="10" t="s">
        <v>88</v>
      </c>
      <c r="J19">
        <f>VAR(J13:J17)</f>
        <v>9.3081979687505145E-3</v>
      </c>
      <c r="V19" s="10" t="s">
        <v>88</v>
      </c>
      <c r="W19" s="38"/>
      <c r="X19" s="38"/>
      <c r="Y19" s="38"/>
      <c r="Z19" s="38"/>
      <c r="AA19" s="38"/>
      <c r="AB19" s="38"/>
      <c r="AC19" s="38"/>
      <c r="AD19" s="38"/>
      <c r="AE19" s="39">
        <f>VAR(AE13:AE17)</f>
        <v>1.9961378511126261E-7</v>
      </c>
      <c r="AF19" s="39"/>
      <c r="AG19" s="39"/>
      <c r="AH19" s="39"/>
    </row>
    <row r="20" spans="1:34" x14ac:dyDescent="0.25">
      <c r="A20" s="10" t="s">
        <v>92</v>
      </c>
      <c r="J20">
        <f>VAR(B13:I17)</f>
        <v>8.156044198718319E-3</v>
      </c>
      <c r="V20" s="10" t="s">
        <v>92</v>
      </c>
      <c r="W20" s="38"/>
      <c r="X20" s="38"/>
      <c r="Y20" s="38"/>
      <c r="Z20" s="38"/>
      <c r="AA20" s="38"/>
      <c r="AB20" s="38"/>
      <c r="AC20" s="38"/>
      <c r="AD20" s="38"/>
      <c r="AE20" s="39">
        <f>VAR(W13:AD17)</f>
        <v>4.585405587274835E-7</v>
      </c>
      <c r="AF20" s="39"/>
      <c r="AG20" s="39"/>
      <c r="AH20" s="39"/>
    </row>
    <row r="21" spans="1:34" x14ac:dyDescent="0.25">
      <c r="A21" s="10" t="s">
        <v>93</v>
      </c>
      <c r="J21">
        <f>AVERAGE(B13:I17)</f>
        <v>-0.11578750000000135</v>
      </c>
      <c r="V21" s="10" t="s">
        <v>93</v>
      </c>
      <c r="W21" s="38"/>
      <c r="X21" s="38"/>
      <c r="Y21" s="38"/>
      <c r="Z21" s="38"/>
      <c r="AA21" s="38"/>
      <c r="AB21" s="38"/>
      <c r="AC21" s="38"/>
      <c r="AD21" s="38"/>
      <c r="AE21" s="39">
        <f>AVERAGE(W13:AD17)</f>
        <v>-1.0156817375886573E-3</v>
      </c>
      <c r="AF21" s="39"/>
      <c r="AG21" s="39"/>
      <c r="AH21" s="39"/>
    </row>
    <row r="22" spans="1:34" x14ac:dyDescent="0.25"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</row>
    <row r="23" spans="1:34" x14ac:dyDescent="0.25">
      <c r="B23" t="s">
        <v>75</v>
      </c>
      <c r="C23" t="s">
        <v>76</v>
      </c>
      <c r="D23" t="s">
        <v>77</v>
      </c>
      <c r="E23" t="s">
        <v>78</v>
      </c>
      <c r="F23" t="s">
        <v>79</v>
      </c>
      <c r="G23" t="s">
        <v>80</v>
      </c>
      <c r="H23" t="s">
        <v>81</v>
      </c>
      <c r="I23" t="s">
        <v>82</v>
      </c>
      <c r="J23" t="s">
        <v>83</v>
      </c>
      <c r="K23" t="s">
        <v>84</v>
      </c>
      <c r="L23" t="s">
        <v>85</v>
      </c>
      <c r="M23" t="s">
        <v>86</v>
      </c>
      <c r="W23" s="38" t="s">
        <v>75</v>
      </c>
      <c r="X23" s="38" t="s">
        <v>76</v>
      </c>
      <c r="Y23" s="38" t="s">
        <v>77</v>
      </c>
      <c r="Z23" s="38" t="s">
        <v>78</v>
      </c>
      <c r="AA23" s="38" t="s">
        <v>79</v>
      </c>
      <c r="AB23" s="38" t="s">
        <v>80</v>
      </c>
      <c r="AC23" s="38" t="s">
        <v>81</v>
      </c>
      <c r="AD23" s="38" t="s">
        <v>82</v>
      </c>
      <c r="AE23" s="38" t="s">
        <v>83</v>
      </c>
      <c r="AF23" s="38" t="s">
        <v>84</v>
      </c>
      <c r="AG23" s="38" t="s">
        <v>85</v>
      </c>
      <c r="AH23" s="38" t="s">
        <v>86</v>
      </c>
    </row>
    <row r="24" spans="1:34" x14ac:dyDescent="0.25">
      <c r="A24" s="8" t="s">
        <v>16</v>
      </c>
      <c r="B24">
        <f>'data in order'!W3</f>
        <v>1.0999999999999233E-2</v>
      </c>
      <c r="C24">
        <f>'data in order'!W20</f>
        <v>5.0000000000000711E-2</v>
      </c>
      <c r="D24">
        <f>'data in order'!W37</f>
        <v>1.2999999999999901E-2</v>
      </c>
      <c r="E24">
        <f>'data in order'!W54</f>
        <v>6.9999999999996732E-3</v>
      </c>
      <c r="F24">
        <f>'data in order'!W71</f>
        <v>-3.0000000000001137E-3</v>
      </c>
      <c r="G24">
        <f>'data in order'!W88</f>
        <v>-1.3999999999999346E-2</v>
      </c>
      <c r="H24">
        <f>'data in order'!W105</f>
        <v>2.5999999999999801E-2</v>
      </c>
      <c r="I24">
        <f>'data in order'!W122</f>
        <v>-2.0000000000006679E-3</v>
      </c>
      <c r="J24">
        <f>AVERAGE(B24:I24)</f>
        <v>1.0999999999999899E-2</v>
      </c>
      <c r="K24">
        <f>VAR(B24:I24)</f>
        <v>3.9371428571429134E-4</v>
      </c>
      <c r="L24">
        <f>SUMSQ(B24-J24,C24-J24,D24-J24,E24-J24,F24-J24,G24-J24,H24-J24,I24-J24)</f>
        <v>2.7560000000000397E-3</v>
      </c>
      <c r="M24">
        <f>SUMSQ(J24-J32,J25-J32,J26-J32,J27-J32,J28-J32)</f>
        <v>9.4326387500002634E-2</v>
      </c>
      <c r="V24" s="8" t="s">
        <v>16</v>
      </c>
      <c r="W24" s="38">
        <f>'data in order'!X3</f>
        <v>1.0999999999999233E-3</v>
      </c>
      <c r="X24" s="38">
        <f>'data in order'!X20</f>
        <v>5.0000000000000712E-3</v>
      </c>
      <c r="Y24" s="38">
        <f>'data in order'!X37</f>
        <v>1.29999999999999E-3</v>
      </c>
      <c r="Z24" s="38">
        <f>'data in order'!X54</f>
        <v>6.9999999999996736E-4</v>
      </c>
      <c r="AA24" s="38">
        <f>'data in order'!X71</f>
        <v>-3.0000000000001136E-4</v>
      </c>
      <c r="AB24" s="38">
        <f>'data in order'!X88</f>
        <v>-1.3999999999999347E-3</v>
      </c>
      <c r="AC24" s="38">
        <f>'data in order'!X105</f>
        <v>2.5999999999999799E-3</v>
      </c>
      <c r="AD24" s="38">
        <f>'data in order'!X122</f>
        <v>-2.000000000000668E-4</v>
      </c>
      <c r="AE24" s="39">
        <f>AVERAGE(W24:AD24)</f>
        <v>1.0999999999999901E-3</v>
      </c>
      <c r="AF24" s="39">
        <f>VAR(W24:AD24)</f>
        <v>3.937142857142913E-6</v>
      </c>
      <c r="AG24" s="39">
        <f>SUMSQ(W24-AE24,X24-AE24,Y24-AE24,Z24-AE24,AA24-AE24,AB24-AE24,AC24-AE24,AD24-AE24)</f>
        <v>2.7560000000000404E-5</v>
      </c>
      <c r="AH24" s="39">
        <f>SUMSQ(AE24-AE32,AE25-AE32,AE26-AE32,AE27-AE32,AE28-AE32)</f>
        <v>6.4924772804436461E-6</v>
      </c>
    </row>
    <row r="25" spans="1:34" x14ac:dyDescent="0.25">
      <c r="A25" s="8" t="s">
        <v>17</v>
      </c>
      <c r="B25">
        <f>'data in order'!W4</f>
        <v>-9.5999999999996533E-2</v>
      </c>
      <c r="C25">
        <f>'data in order'!W21</f>
        <v>-6.4000000000000057E-2</v>
      </c>
      <c r="D25">
        <f>'data in order'!W38</f>
        <v>-8.2000000000000739E-2</v>
      </c>
      <c r="E25">
        <f>'data in order'!W55</f>
        <v>-7.3999999999998067E-2</v>
      </c>
      <c r="F25">
        <f>'data in order'!W72</f>
        <v>-9.1999999999998749E-2</v>
      </c>
      <c r="G25">
        <f>'data in order'!W89</f>
        <v>-0.10999999999999943</v>
      </c>
      <c r="H25">
        <f>'data in order'!W106</f>
        <v>-8.2000000000000739E-2</v>
      </c>
      <c r="I25">
        <f>'data in order'!W123</f>
        <v>-8.8000000000000966E-2</v>
      </c>
      <c r="J25">
        <f t="shared" ref="J25:J28" si="12">AVERAGE(B25:I25)</f>
        <v>-8.599999999999941E-2</v>
      </c>
      <c r="K25">
        <f t="shared" ref="K25:K28" si="13">VAR(B25:I25)</f>
        <v>1.9657142857141798E-4</v>
      </c>
      <c r="L25">
        <f t="shared" ref="L25:L28" si="14">SUMSQ(B25-J25,C25-J25,D25-J25,E25-J25,F25-J25,G25-J25,H25-J25,I25-J25)</f>
        <v>1.3759999999999242E-3</v>
      </c>
      <c r="V25" s="8" t="s">
        <v>17</v>
      </c>
      <c r="W25" s="38">
        <f>'data in order'!X4</f>
        <v>-2.0425531914892879E-3</v>
      </c>
      <c r="X25" s="38">
        <f>'data in order'!X21</f>
        <v>-1.3617021276595756E-3</v>
      </c>
      <c r="Y25" s="38">
        <f>'data in order'!X38</f>
        <v>-1.7446808510638455E-3</v>
      </c>
      <c r="Z25" s="38">
        <f>'data in order'!X55</f>
        <v>-1.5744680851063418E-3</v>
      </c>
      <c r="AA25" s="38">
        <f>'data in order'!X72</f>
        <v>-1.9574468085106116E-3</v>
      </c>
      <c r="AB25" s="38">
        <f>'data in order'!X89</f>
        <v>-2.3404255319148816E-3</v>
      </c>
      <c r="AC25" s="38">
        <f>'data in order'!X106</f>
        <v>-1.7446808510638455E-3</v>
      </c>
      <c r="AD25" s="38">
        <f>'data in order'!X123</f>
        <v>-1.8723404255319355E-3</v>
      </c>
      <c r="AE25" s="39">
        <f t="shared" ref="AE25:AE28" si="15">AVERAGE(W25:AD25)</f>
        <v>-1.8297872340425408E-3</v>
      </c>
      <c r="AF25" s="39">
        <f t="shared" ref="AF25:AF28" si="16">VAR(W25:AD25)</f>
        <v>8.8986613205711984E-8</v>
      </c>
      <c r="AG25" s="39">
        <f t="shared" ref="AG25:AG28" si="17">SUMSQ(W25-AE25,X25-AE25,Y25-AE25,Z25-AE25,AA25-AE25,AB25-AE25,AC25-AE25,AD25-AE25)</f>
        <v>6.2290629243998391E-7</v>
      </c>
      <c r="AH25" s="39"/>
    </row>
    <row r="26" spans="1:34" x14ac:dyDescent="0.25">
      <c r="A26" s="8" t="s">
        <v>18</v>
      </c>
      <c r="B26">
        <f>'data in order'!W5</f>
        <v>-0.13100000000000023</v>
      </c>
      <c r="C26">
        <f>'data in order'!W22</f>
        <v>-7.2999999999993292E-2</v>
      </c>
      <c r="D26">
        <f>'data in order'!W39</f>
        <v>-0.10899999999999466</v>
      </c>
      <c r="E26">
        <f>'data in order'!W56</f>
        <v>-8.7000000000003297E-2</v>
      </c>
      <c r="F26">
        <f>'data in order'!W73</f>
        <v>-0.12699999999999534</v>
      </c>
      <c r="G26">
        <f>'data in order'!W90</f>
        <v>-0.10200000000000387</v>
      </c>
      <c r="H26">
        <f>'data in order'!W107</f>
        <v>-0.10699999999999932</v>
      </c>
      <c r="I26">
        <f>'data in order'!W124</f>
        <v>-0.11299999999999955</v>
      </c>
      <c r="J26">
        <f t="shared" si="12"/>
        <v>-0.10612499999999869</v>
      </c>
      <c r="K26">
        <f t="shared" si="13"/>
        <v>3.7012500000000684E-4</v>
      </c>
      <c r="L26">
        <f t="shared" si="14"/>
        <v>2.5908750000000649E-3</v>
      </c>
      <c r="V26" s="8" t="s">
        <v>18</v>
      </c>
      <c r="W26" s="38">
        <f>'data in order'!X5</f>
        <v>-1.3936170212765981E-3</v>
      </c>
      <c r="X26" s="38">
        <f>'data in order'!X22</f>
        <v>-7.7659574468077976E-4</v>
      </c>
      <c r="Y26" s="38">
        <f>'data in order'!X39</f>
        <v>-1.1595744680850495E-3</v>
      </c>
      <c r="Z26" s="38">
        <f>'data in order'!X56</f>
        <v>-9.255319148936521E-4</v>
      </c>
      <c r="AA26" s="38">
        <f>'data in order'!X73</f>
        <v>-1.3510638297871845E-3</v>
      </c>
      <c r="AB26" s="38">
        <f>'data in order'!X90</f>
        <v>-1.0851063829787645E-3</v>
      </c>
      <c r="AC26" s="38">
        <f>'data in order'!X107</f>
        <v>-1.1382978723404184E-3</v>
      </c>
      <c r="AD26" s="38">
        <f>'data in order'!X124</f>
        <v>-1.2021276595744633E-3</v>
      </c>
      <c r="AE26" s="39">
        <f t="shared" si="15"/>
        <v>-1.1289893617021137E-3</v>
      </c>
      <c r="AF26" s="39">
        <f t="shared" si="16"/>
        <v>4.1888297872341468E-8</v>
      </c>
      <c r="AG26" s="39">
        <f t="shared" si="17"/>
        <v>2.9321808510639027E-7</v>
      </c>
      <c r="AH26" s="39"/>
    </row>
    <row r="27" spans="1:34" x14ac:dyDescent="0.25">
      <c r="A27" s="8" t="s">
        <v>19</v>
      </c>
      <c r="B27">
        <f>'data in order'!W6</f>
        <v>-0.24500000000000455</v>
      </c>
      <c r="C27">
        <f>'data in order'!W23</f>
        <v>-0.1910000000000025</v>
      </c>
      <c r="D27">
        <f>'data in order'!W40</f>
        <v>-0.20500000000001251</v>
      </c>
      <c r="E27">
        <f>'data in order'!W57</f>
        <v>-0.21999999999999886</v>
      </c>
      <c r="F27">
        <f>'data in order'!W74</f>
        <v>-0.22800000000000864</v>
      </c>
      <c r="G27">
        <f>'data in order'!W91</f>
        <v>-0.17400000000000659</v>
      </c>
      <c r="H27">
        <f>'data in order'!W108</f>
        <v>-0.20300000000000296</v>
      </c>
      <c r="I27">
        <f>'data in order'!W125</f>
        <v>-0.1839999999999975</v>
      </c>
      <c r="J27">
        <f t="shared" si="12"/>
        <v>-0.20625000000000426</v>
      </c>
      <c r="K27">
        <f t="shared" si="13"/>
        <v>5.6335714285718084E-4</v>
      </c>
      <c r="L27">
        <f t="shared" si="14"/>
        <v>3.9435000000002558E-3</v>
      </c>
      <c r="V27" s="8" t="s">
        <v>19</v>
      </c>
      <c r="W27" s="38">
        <f>'data in order'!X6</f>
        <v>-1.7375886524823017E-3</v>
      </c>
      <c r="X27" s="38">
        <f>'data in order'!X23</f>
        <v>-1.3546099290780318E-3</v>
      </c>
      <c r="Y27" s="38">
        <f>'data in order'!X40</f>
        <v>-1.4539007092199468E-3</v>
      </c>
      <c r="Z27" s="38">
        <f>'data in order'!X57</f>
        <v>-1.5602836879432544E-3</v>
      </c>
      <c r="AA27" s="38">
        <f>'data in order'!X74</f>
        <v>-1.6170212765958059E-3</v>
      </c>
      <c r="AB27" s="38">
        <f>'data in order'!X91</f>
        <v>-1.2340425531915361E-3</v>
      </c>
      <c r="AC27" s="38">
        <f>'data in order'!X108</f>
        <v>-1.4397163120567586E-3</v>
      </c>
      <c r="AD27" s="38">
        <f>'data in order'!X125</f>
        <v>-1.3049645390070745E-3</v>
      </c>
      <c r="AE27" s="39">
        <f t="shared" si="15"/>
        <v>-1.4627659574468388E-3</v>
      </c>
      <c r="AF27" s="39">
        <f t="shared" si="16"/>
        <v>2.8336459074351365E-8</v>
      </c>
      <c r="AG27" s="39">
        <f t="shared" si="17"/>
        <v>1.9835521352045956E-7</v>
      </c>
      <c r="AH27" s="39"/>
    </row>
    <row r="28" spans="1:34" x14ac:dyDescent="0.25">
      <c r="A28" s="8" t="s">
        <v>20</v>
      </c>
      <c r="B28">
        <f>'data in order'!W7</f>
        <v>-0.35599999999999454</v>
      </c>
      <c r="C28">
        <f>'data in order'!W24</f>
        <v>-0.27600000000001046</v>
      </c>
      <c r="D28">
        <f>'data in order'!W41</f>
        <v>-0.30000000000001137</v>
      </c>
      <c r="E28">
        <f>'data in order'!W58</f>
        <v>-0.31999999999999318</v>
      </c>
      <c r="F28">
        <f>'data in order'!W75</f>
        <v>-0.5560000000000116</v>
      </c>
      <c r="G28">
        <f>'data in order'!W92</f>
        <v>-0.47300000000001319</v>
      </c>
      <c r="H28">
        <f>'data in order'!W109</f>
        <v>-0.52400000000000091</v>
      </c>
      <c r="I28">
        <f>'data in order'!W126</f>
        <v>-0.34499999999999886</v>
      </c>
      <c r="J28">
        <f t="shared" si="12"/>
        <v>-0.39375000000000426</v>
      </c>
      <c r="K28">
        <f t="shared" si="13"/>
        <v>1.1637928571429011E-2</v>
      </c>
      <c r="L28">
        <f t="shared" si="14"/>
        <v>8.1465500000003022E-2</v>
      </c>
      <c r="V28" s="8" t="s">
        <v>20</v>
      </c>
      <c r="W28" s="38">
        <f>'data in order'!X7</f>
        <v>-1.8936170212765667E-3</v>
      </c>
      <c r="X28" s="38">
        <f>'data in order'!X24</f>
        <v>-1.4680851063830344E-3</v>
      </c>
      <c r="Y28" s="38">
        <f>'data in order'!X41</f>
        <v>-1.5957446808511242E-3</v>
      </c>
      <c r="Z28" s="38">
        <f>'data in order'!X58</f>
        <v>-1.7021276595744319E-3</v>
      </c>
      <c r="AA28" s="38">
        <f>'data in order'!X75</f>
        <v>-2.9574468085107001E-3</v>
      </c>
      <c r="AB28" s="38">
        <f>'data in order'!X92</f>
        <v>-2.5159574468085807E-3</v>
      </c>
      <c r="AC28" s="38">
        <f>'data in order'!X109</f>
        <v>-2.7872340425531962E-3</v>
      </c>
      <c r="AD28" s="38">
        <f>'data in order'!X126</f>
        <v>-1.8351063829787173E-3</v>
      </c>
      <c r="AE28" s="39">
        <f t="shared" si="15"/>
        <v>-2.0944148936170438E-3</v>
      </c>
      <c r="AF28" s="39">
        <f t="shared" si="16"/>
        <v>3.2927593287202932E-7</v>
      </c>
      <c r="AG28" s="39">
        <f t="shared" si="17"/>
        <v>2.3049315301042054E-6</v>
      </c>
      <c r="AH28" s="39"/>
    </row>
    <row r="29" spans="1:34" x14ac:dyDescent="0.25">
      <c r="A29" t="s">
        <v>94</v>
      </c>
      <c r="J29">
        <f>AVERAGE(J24:J28)</f>
        <v>-0.15622500000000134</v>
      </c>
      <c r="K29">
        <f>AVERAGE(K24:K28)</f>
        <v>2.6323392857143814E-3</v>
      </c>
      <c r="V29" t="s">
        <v>94</v>
      </c>
      <c r="W29" s="38"/>
      <c r="X29" s="38"/>
      <c r="Y29" s="38"/>
      <c r="Z29" s="38"/>
      <c r="AA29" s="38"/>
      <c r="AB29" s="38"/>
      <c r="AC29" s="38"/>
      <c r="AD29" s="38"/>
      <c r="AE29" s="39">
        <f>AVERAGE(AE24:AE28)</f>
        <v>-1.0831914893617094E-3</v>
      </c>
      <c r="AF29" s="39">
        <f>AVERAGE(AF24:AF28)</f>
        <v>8.8512603203346944E-7</v>
      </c>
      <c r="AG29" s="39"/>
      <c r="AH29" s="39"/>
    </row>
    <row r="30" spans="1:34" x14ac:dyDescent="0.25">
      <c r="A30" s="10" t="s">
        <v>88</v>
      </c>
      <c r="J30">
        <f>VAR(J24:J28)</f>
        <v>2.3581596875000659E-2</v>
      </c>
      <c r="V30" s="10" t="s">
        <v>88</v>
      </c>
      <c r="W30" s="38"/>
      <c r="X30" s="38"/>
      <c r="Y30" s="38"/>
      <c r="Z30" s="38"/>
      <c r="AA30" s="38"/>
      <c r="AB30" s="38"/>
      <c r="AC30" s="38"/>
      <c r="AD30" s="38"/>
      <c r="AE30" s="39">
        <f>VAR(AE24:AE28)</f>
        <v>1.6231193201109111E-6</v>
      </c>
      <c r="AF30" s="39"/>
      <c r="AG30" s="39"/>
      <c r="AH30" s="39"/>
    </row>
    <row r="31" spans="1:34" x14ac:dyDescent="0.25">
      <c r="A31" s="10" t="s">
        <v>95</v>
      </c>
      <c r="J31">
        <f>VAR(B24:I28)</f>
        <v>2.1711358333333958E-2</v>
      </c>
      <c r="V31" s="10" t="s">
        <v>95</v>
      </c>
      <c r="W31" s="38"/>
      <c r="X31" s="38"/>
      <c r="Y31" s="38"/>
      <c r="Z31" s="38"/>
      <c r="AA31" s="38"/>
      <c r="AB31" s="38"/>
      <c r="AC31" s="38"/>
      <c r="AD31" s="38"/>
      <c r="AE31" s="39">
        <f>VAR(W24:AD28)</f>
        <v>2.1261340862748876E-6</v>
      </c>
      <c r="AF31" s="39"/>
      <c r="AG31" s="39"/>
      <c r="AH31" s="39"/>
    </row>
    <row r="32" spans="1:34" x14ac:dyDescent="0.25">
      <c r="A32" s="10" t="s">
        <v>96</v>
      </c>
      <c r="J32">
        <f>AVERAGE(B24:I28)</f>
        <v>-0.15622500000000134</v>
      </c>
      <c r="V32" s="10" t="s">
        <v>96</v>
      </c>
      <c r="W32" s="38"/>
      <c r="X32" s="38"/>
      <c r="Y32" s="38"/>
      <c r="Z32" s="38"/>
      <c r="AA32" s="38"/>
      <c r="AB32" s="38"/>
      <c r="AC32" s="38"/>
      <c r="AD32" s="38"/>
      <c r="AE32" s="39">
        <f>AVERAGE(W24:AD28)</f>
        <v>-1.0831914893617094E-3</v>
      </c>
      <c r="AF32" s="39"/>
      <c r="AG32" s="39"/>
      <c r="AH32" s="39"/>
    </row>
    <row r="33" spans="1:34" x14ac:dyDescent="0.25"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spans="1:34" x14ac:dyDescent="0.25">
      <c r="B34" t="s">
        <v>75</v>
      </c>
      <c r="C34" t="s">
        <v>76</v>
      </c>
      <c r="D34" t="s">
        <v>77</v>
      </c>
      <c r="E34" t="s">
        <v>78</v>
      </c>
      <c r="F34" t="s">
        <v>79</v>
      </c>
      <c r="G34" t="s">
        <v>80</v>
      </c>
      <c r="H34" t="s">
        <v>81</v>
      </c>
      <c r="I34" t="s">
        <v>82</v>
      </c>
      <c r="J34" t="s">
        <v>83</v>
      </c>
      <c r="K34" t="s">
        <v>84</v>
      </c>
      <c r="L34" t="s">
        <v>85</v>
      </c>
      <c r="M34" t="s">
        <v>86</v>
      </c>
      <c r="W34" s="38" t="s">
        <v>75</v>
      </c>
      <c r="X34" s="38" t="s">
        <v>76</v>
      </c>
      <c r="Y34" s="38" t="s">
        <v>77</v>
      </c>
      <c r="Z34" s="38" t="s">
        <v>78</v>
      </c>
      <c r="AA34" s="38" t="s">
        <v>79</v>
      </c>
      <c r="AB34" s="38" t="s">
        <v>80</v>
      </c>
      <c r="AC34" s="38" t="s">
        <v>81</v>
      </c>
      <c r="AD34" s="38" t="s">
        <v>82</v>
      </c>
      <c r="AE34" s="38" t="s">
        <v>83</v>
      </c>
      <c r="AF34" s="38" t="s">
        <v>84</v>
      </c>
      <c r="AG34" s="38" t="s">
        <v>85</v>
      </c>
      <c r="AH34" s="38" t="s">
        <v>86</v>
      </c>
    </row>
    <row r="35" spans="1:34" x14ac:dyDescent="0.25">
      <c r="A35" s="8" t="s">
        <v>16</v>
      </c>
      <c r="B35">
        <f>'data in order'!AC3</f>
        <v>5.7000000000000384E-2</v>
      </c>
      <c r="C35">
        <f>'data in order'!AC20</f>
        <v>6.7000000000000171E-2</v>
      </c>
      <c r="D35">
        <f>'data in order'!AC37</f>
        <v>7.4999999999999289E-2</v>
      </c>
      <c r="E35">
        <f>'data in order'!AC54</f>
        <v>7.9999999999991189E-3</v>
      </c>
      <c r="F35">
        <f>'data in order'!AC71</f>
        <v>9.9999999999944578E-4</v>
      </c>
      <c r="G35">
        <f>'data in order'!AC88</f>
        <v>-1.8000000000000682E-2</v>
      </c>
      <c r="H35">
        <f>'data in order'!AC105</f>
        <v>-1.2000000000000455E-2</v>
      </c>
      <c r="I35">
        <f>'data in order'!AC122</f>
        <v>-5.5999999999999162E-2</v>
      </c>
      <c r="J35">
        <f>AVERAGE(B35:I35)</f>
        <v>1.5249999999999764E-2</v>
      </c>
      <c r="K35">
        <f>VAR(B35:I35)</f>
        <v>2.1673571428571345E-3</v>
      </c>
      <c r="L35">
        <f>SUMSQ(B35-J35,C35-J35,D35-J35,E35-J35,F35-J35,G35-J35,H35-J35,I35-J35)</f>
        <v>1.5171499999999944E-2</v>
      </c>
      <c r="M35">
        <f>SUMSQ(J35-J43,J36-J43,J37-J43,J38-J43,J39-J43)</f>
        <v>8.1189081250001183E-2</v>
      </c>
      <c r="V35" s="8" t="s">
        <v>16</v>
      </c>
      <c r="W35" s="38">
        <f>'data in order'!AD3</f>
        <v>5.7000000000000384E-3</v>
      </c>
      <c r="X35" s="38">
        <f>'data in order'!AD20</f>
        <v>6.7000000000000167E-3</v>
      </c>
      <c r="Y35" s="38">
        <f>'data in order'!AD37</f>
        <v>7.4999999999999286E-3</v>
      </c>
      <c r="Z35" s="38">
        <f>'data in order'!AD54</f>
        <v>7.9999999999991189E-4</v>
      </c>
      <c r="AA35" s="38">
        <f>'data in order'!AD71</f>
        <v>9.9999999999944575E-5</v>
      </c>
      <c r="AB35" s="38">
        <f>'data in order'!AD88</f>
        <v>-1.8000000000000683E-3</v>
      </c>
      <c r="AC35" s="38">
        <f>'data in order'!AD105</f>
        <v>-1.2000000000000454E-3</v>
      </c>
      <c r="AD35" s="38">
        <f>'data in order'!AD122</f>
        <v>-5.5999999999999158E-3</v>
      </c>
      <c r="AE35" s="39">
        <f>AVERAGE(W35:AD35)</f>
        <v>1.5249999999999762E-3</v>
      </c>
      <c r="AF35" s="39">
        <f>VAR(W35:AD35)</f>
        <v>2.1673571428571349E-5</v>
      </c>
      <c r="AG35" s="39">
        <f>SUMSQ(W35-AE35,X35-AE35,Y35-AE35,Z35-AE35,AA35-AE35,AB35-AE35,AC35-AE35,AD35-AE35)</f>
        <v>1.5171499999999942E-4</v>
      </c>
      <c r="AH35" s="39">
        <f>SUMSQ(AE35-AE43,AE36-AE43,AE37-AE43,AE38-AE43,AE39-AE43)</f>
        <v>8.2848823248327409E-6</v>
      </c>
    </row>
    <row r="36" spans="1:34" x14ac:dyDescent="0.25">
      <c r="A36" s="8" t="s">
        <v>17</v>
      </c>
      <c r="B36">
        <f>'data in order'!AC4</f>
        <v>-6.3000000000002387E-2</v>
      </c>
      <c r="C36">
        <f>'data in order'!AC21</f>
        <v>-4.6999999999997044E-2</v>
      </c>
      <c r="D36">
        <f>'data in order'!AC38</f>
        <v>-4.2999999999999261E-2</v>
      </c>
      <c r="E36">
        <f>'data in order'!AC55</f>
        <v>-8.100000000000307E-2</v>
      </c>
      <c r="F36">
        <f>'data in order'!AC72</f>
        <v>-9.100000000000108E-2</v>
      </c>
      <c r="G36">
        <f>'data in order'!AC89</f>
        <v>-8.100000000000307E-2</v>
      </c>
      <c r="H36">
        <f>'data in order'!AC106</f>
        <v>-0.10499999999999687</v>
      </c>
      <c r="I36">
        <f>'data in order'!AC123</f>
        <v>-0.14200000000000301</v>
      </c>
      <c r="J36">
        <f t="shared" ref="J36:J39" si="18">AVERAGE(B36:I36)</f>
        <v>-8.1625000000000725E-2</v>
      </c>
      <c r="K36">
        <f t="shared" ref="K36:K39" si="19">VAR(B36:I36)</f>
        <v>1.045410714285771E-3</v>
      </c>
      <c r="L36">
        <f t="shared" ref="L36:L39" si="20">SUMSQ(B36-J36,C36-J36,D36-J36,E36-J36,F36-J36,G36-J36,H36-J36,I36-J36)</f>
        <v>7.3178750000004031E-3</v>
      </c>
      <c r="V36" s="8" t="s">
        <v>17</v>
      </c>
      <c r="W36" s="38">
        <f>'data in order'!AD4</f>
        <v>-1.3404255319149445E-3</v>
      </c>
      <c r="X36" s="38">
        <f>'data in order'!AD21</f>
        <v>-9.9999999999993714E-4</v>
      </c>
      <c r="Y36" s="38">
        <f>'data in order'!AD38</f>
        <v>-9.1489361702126086E-4</v>
      </c>
      <c r="Z36" s="38">
        <f>'data in order'!AD55</f>
        <v>-1.7234042553192143E-3</v>
      </c>
      <c r="AA36" s="38">
        <f>'data in order'!AD72</f>
        <v>-1.9361702127659805E-3</v>
      </c>
      <c r="AB36" s="38">
        <f>'data in order'!AD89</f>
        <v>-1.7234042553192143E-3</v>
      </c>
      <c r="AC36" s="38">
        <f>'data in order'!AD106</f>
        <v>-2.2340425531914227E-3</v>
      </c>
      <c r="AD36" s="38">
        <f>'data in order'!AD123</f>
        <v>-3.021276595744745E-3</v>
      </c>
      <c r="AE36" s="39">
        <f t="shared" ref="AE36:AE39" si="21">AVERAGE(W36:AD36)</f>
        <v>-1.7367021276595901E-3</v>
      </c>
      <c r="AF36" s="39">
        <f t="shared" ref="AF36:AF39" si="22">VAR(W36:AD36)</f>
        <v>4.7325066287268984E-7</v>
      </c>
      <c r="AG36" s="39">
        <f t="shared" ref="AG36:AG39" si="23">SUMSQ(W36-AE36,X36-AE36,Y36-AE36,Z36-AE36,AA36-AE36,AB36-AE36,AC36-AE36,AD36-AE36)</f>
        <v>3.312754640108829E-6</v>
      </c>
      <c r="AH36" s="39"/>
    </row>
    <row r="37" spans="1:34" x14ac:dyDescent="0.25">
      <c r="A37" s="8" t="s">
        <v>18</v>
      </c>
      <c r="B37">
        <f>'data in order'!AC5</f>
        <v>-0.11400000000000432</v>
      </c>
      <c r="C37">
        <f>'data in order'!AC22</f>
        <v>-9.1999999999998749E-2</v>
      </c>
      <c r="D37">
        <f>'data in order'!AC39</f>
        <v>-8.100000000000307E-2</v>
      </c>
      <c r="E37">
        <f>'data in order'!AC56</f>
        <v>-0.10800000000000409</v>
      </c>
      <c r="F37">
        <f>'data in order'!AC73</f>
        <v>-0.12600000000000477</v>
      </c>
      <c r="G37">
        <f>'data in order'!AC90</f>
        <v>-0.14900000000000091</v>
      </c>
      <c r="H37">
        <f>'data in order'!AC107</f>
        <v>-0.14799999999999613</v>
      </c>
      <c r="I37">
        <f>'data in order'!AC124</f>
        <v>-0.18500000000000227</v>
      </c>
      <c r="J37">
        <f t="shared" si="18"/>
        <v>-0.12537500000000179</v>
      </c>
      <c r="K37">
        <f t="shared" si="19"/>
        <v>1.1628392857142447E-3</v>
      </c>
      <c r="L37">
        <f t="shared" si="20"/>
        <v>8.1398749999997168E-3</v>
      </c>
      <c r="V37" s="8" t="s">
        <v>18</v>
      </c>
      <c r="W37" s="38">
        <f>'data in order'!AD5</f>
        <v>-1.2127659574468544E-3</v>
      </c>
      <c r="X37" s="38">
        <f>'data in order'!AD22</f>
        <v>-9.787234042553058E-4</v>
      </c>
      <c r="Y37" s="38">
        <f>'data in order'!AD39</f>
        <v>-8.6170212765960717E-4</v>
      </c>
      <c r="Z37" s="38">
        <f>'data in order'!AD56</f>
        <v>-1.1489361702128095E-3</v>
      </c>
      <c r="AA37" s="38">
        <f>'data in order'!AD73</f>
        <v>-1.3404255319149445E-3</v>
      </c>
      <c r="AB37" s="38">
        <f>'data in order'!AD90</f>
        <v>-1.5851063829787331E-3</v>
      </c>
      <c r="AC37" s="38">
        <f>'data in order'!AD107</f>
        <v>-1.5744680851063418E-3</v>
      </c>
      <c r="AD37" s="38">
        <f>'data in order'!AD124</f>
        <v>-1.9680851063830027E-3</v>
      </c>
      <c r="AE37" s="39">
        <f t="shared" si="21"/>
        <v>-1.3337765957446997E-3</v>
      </c>
      <c r="AF37" s="39">
        <f t="shared" si="22"/>
        <v>1.3160245424561393E-7</v>
      </c>
      <c r="AG37" s="39">
        <f t="shared" si="23"/>
        <v>9.2121717971929754E-7</v>
      </c>
      <c r="AH37" s="39"/>
    </row>
    <row r="38" spans="1:34" x14ac:dyDescent="0.25">
      <c r="A38" s="8" t="s">
        <v>19</v>
      </c>
      <c r="B38">
        <f>'data in order'!AC6</f>
        <v>-0.25100000000000477</v>
      </c>
      <c r="C38">
        <f>'data in order'!AC23</f>
        <v>-0.17500000000001137</v>
      </c>
      <c r="D38">
        <f>'data in order'!AC40</f>
        <v>-0.19900000000001228</v>
      </c>
      <c r="E38">
        <f>'data in order'!AC57</f>
        <v>-0.26400000000001</v>
      </c>
      <c r="F38">
        <f>'data in order'!AC74</f>
        <v>-0.242999999999995</v>
      </c>
      <c r="G38">
        <f>'data in order'!AC91</f>
        <v>-0.27600000000001046</v>
      </c>
      <c r="H38">
        <f>'data in order'!AC108</f>
        <v>-0.23199999999999932</v>
      </c>
      <c r="I38">
        <f>'data in order'!AC125</f>
        <v>-0.28800000000001091</v>
      </c>
      <c r="J38">
        <f t="shared" si="18"/>
        <v>-0.24100000000000676</v>
      </c>
      <c r="K38">
        <f t="shared" si="19"/>
        <v>1.4668571428571111E-3</v>
      </c>
      <c r="L38">
        <f t="shared" si="20"/>
        <v>1.0267999999999774E-2</v>
      </c>
      <c r="V38" s="8" t="s">
        <v>19</v>
      </c>
      <c r="W38" s="38">
        <f>'data in order'!AD6</f>
        <v>-1.780141843971665E-3</v>
      </c>
      <c r="X38" s="38">
        <f>'data in order'!AD23</f>
        <v>-1.2411347517731304E-3</v>
      </c>
      <c r="Y38" s="38">
        <f>'data in order'!AD40</f>
        <v>-1.4113475177305835E-3</v>
      </c>
      <c r="Z38" s="38">
        <f>'data in order'!AD57</f>
        <v>-1.8723404255319858E-3</v>
      </c>
      <c r="AA38" s="38">
        <f>'data in order'!AD74</f>
        <v>-1.7234042553191135E-3</v>
      </c>
      <c r="AB38" s="38">
        <f>'data in order'!AD91</f>
        <v>-1.9574468085107126E-3</v>
      </c>
      <c r="AC38" s="38">
        <f>'data in order'!AD108</f>
        <v>-1.645390070921981E-3</v>
      </c>
      <c r="AD38" s="38">
        <f>'data in order'!AD125</f>
        <v>-2.0425531914894392E-3</v>
      </c>
      <c r="AE38" s="39">
        <f t="shared" si="21"/>
        <v>-1.7092198581560765E-3</v>
      </c>
      <c r="AF38" s="39">
        <f t="shared" si="22"/>
        <v>7.3781859205126045E-8</v>
      </c>
      <c r="AG38" s="39">
        <f t="shared" si="23"/>
        <v>5.164730144358823E-7</v>
      </c>
      <c r="AH38" s="39"/>
    </row>
    <row r="39" spans="1:34" x14ac:dyDescent="0.25">
      <c r="A39" s="8" t="s">
        <v>20</v>
      </c>
      <c r="B39">
        <f>'data in order'!AC7</f>
        <v>-0.34200000000001296</v>
      </c>
      <c r="C39">
        <f>'data in order'!AC24</f>
        <v>-0.29800000000000182</v>
      </c>
      <c r="D39">
        <f>'data in order'!AC41</f>
        <v>-0.30000000000001137</v>
      </c>
      <c r="E39">
        <f>'data in order'!AC58</f>
        <v>-0.3779999999999859</v>
      </c>
      <c r="F39">
        <f>'data in order'!AC75</f>
        <v>-0.33899999999999864</v>
      </c>
      <c r="G39">
        <f>'data in order'!AC92</f>
        <v>-0.38599999999999568</v>
      </c>
      <c r="H39">
        <f>'data in order'!AC109</f>
        <v>-0.35300000000000864</v>
      </c>
      <c r="I39">
        <f>'data in order'!AC126</f>
        <v>-0.41499999999999204</v>
      </c>
      <c r="J39">
        <f t="shared" si="18"/>
        <v>-0.35137500000000088</v>
      </c>
      <c r="K39">
        <f t="shared" si="19"/>
        <v>1.6696964285709231E-3</v>
      </c>
      <c r="L39">
        <f t="shared" si="20"/>
        <v>1.1687874999996396E-2</v>
      </c>
      <c r="V39" s="8" t="s">
        <v>20</v>
      </c>
      <c r="W39" s="38">
        <f>'data in order'!AD7</f>
        <v>-1.8191489361702817E-3</v>
      </c>
      <c r="X39" s="38">
        <f>'data in order'!AD24</f>
        <v>-1.5851063829787331E-3</v>
      </c>
      <c r="Y39" s="38">
        <f>'data in order'!AD41</f>
        <v>-1.5957446808511242E-3</v>
      </c>
      <c r="Z39" s="38">
        <f>'data in order'!AD58</f>
        <v>-2.0106382978722654E-3</v>
      </c>
      <c r="AA39" s="38">
        <f>'data in order'!AD75</f>
        <v>-1.8031914893616948E-3</v>
      </c>
      <c r="AB39" s="38">
        <f>'data in order'!AD92</f>
        <v>-2.053191489361679E-3</v>
      </c>
      <c r="AC39" s="38">
        <f>'data in order'!AD109</f>
        <v>-1.8776595744681311E-3</v>
      </c>
      <c r="AD39" s="38">
        <f>'data in order'!AD126</f>
        <v>-2.2074468085105958E-3</v>
      </c>
      <c r="AE39" s="39">
        <f t="shared" si="21"/>
        <v>-1.8690159574468132E-3</v>
      </c>
      <c r="AF39" s="39">
        <f t="shared" si="22"/>
        <v>4.7241297775320065E-8</v>
      </c>
      <c r="AG39" s="39">
        <f t="shared" si="23"/>
        <v>3.3068908442724047E-7</v>
      </c>
      <c r="AH39" s="39"/>
    </row>
    <row r="40" spans="1:34" x14ac:dyDescent="0.25">
      <c r="A40" t="s">
        <v>97</v>
      </c>
      <c r="J40">
        <f>AVERAGE(J35:J39)</f>
        <v>-0.15682500000000207</v>
      </c>
      <c r="K40">
        <f>AVERAGE(K35:K39)</f>
        <v>1.5024321428570367E-3</v>
      </c>
      <c r="V40" t="s">
        <v>97</v>
      </c>
      <c r="W40" s="38"/>
      <c r="X40" s="38"/>
      <c r="Y40" s="38"/>
      <c r="Z40" s="38"/>
      <c r="AA40" s="38"/>
      <c r="AB40" s="38"/>
      <c r="AC40" s="38"/>
      <c r="AD40" s="38"/>
      <c r="AE40" s="39">
        <f>AVERAGE(AE35:AE39)</f>
        <v>-1.0247429078014407E-3</v>
      </c>
      <c r="AF40" s="39">
        <f>AVERAGE(AF35:AF39)</f>
        <v>4.4798895405340202E-6</v>
      </c>
      <c r="AG40" s="39"/>
      <c r="AH40" s="39"/>
    </row>
    <row r="41" spans="1:34" x14ac:dyDescent="0.25">
      <c r="A41" s="10" t="s">
        <v>88</v>
      </c>
      <c r="J41">
        <f>VAR(J35:J39)</f>
        <v>2.0297270312500296E-2</v>
      </c>
      <c r="V41" s="10" t="s">
        <v>88</v>
      </c>
      <c r="W41" s="38"/>
      <c r="X41" s="38"/>
      <c r="Y41" s="38"/>
      <c r="Z41" s="38"/>
      <c r="AA41" s="38"/>
      <c r="AB41" s="38"/>
      <c r="AC41" s="38"/>
      <c r="AD41" s="38"/>
      <c r="AE41" s="39">
        <f>VAR(AE35:AE39)</f>
        <v>2.0712205812081856E-6</v>
      </c>
      <c r="AF41" s="39"/>
      <c r="AG41" s="39"/>
      <c r="AH41" s="39"/>
    </row>
    <row r="42" spans="1:34" x14ac:dyDescent="0.25">
      <c r="A42" s="10" t="s">
        <v>98</v>
      </c>
      <c r="J42">
        <f>VAR(B35:I39)</f>
        <v>1.8002507051282202E-2</v>
      </c>
      <c r="V42" s="10" t="s">
        <v>98</v>
      </c>
      <c r="W42" s="38"/>
      <c r="X42" s="38"/>
      <c r="Y42" s="38"/>
      <c r="Z42" s="38"/>
      <c r="AA42" s="38"/>
      <c r="AB42" s="38"/>
      <c r="AC42" s="38"/>
      <c r="AD42" s="38"/>
      <c r="AE42" s="39">
        <f>VAR(W35:AD39)</f>
        <v>5.7198767312141677E-6</v>
      </c>
      <c r="AF42" s="39"/>
      <c r="AG42" s="39"/>
      <c r="AH42" s="39"/>
    </row>
    <row r="43" spans="1:34" x14ac:dyDescent="0.25">
      <c r="A43" s="10" t="s">
        <v>99</v>
      </c>
      <c r="J43">
        <f>AVERAGE(B35:I39)</f>
        <v>-0.15682500000000207</v>
      </c>
      <c r="V43" s="10" t="s">
        <v>99</v>
      </c>
      <c r="W43" s="38"/>
      <c r="X43" s="38"/>
      <c r="Y43" s="38"/>
      <c r="Z43" s="38"/>
      <c r="AA43" s="38"/>
      <c r="AB43" s="38"/>
      <c r="AC43" s="38"/>
      <c r="AD43" s="38"/>
      <c r="AE43" s="39">
        <f>AVERAGE(W35:AD39)</f>
        <v>-1.0247429078014405E-3</v>
      </c>
      <c r="AF43" s="39"/>
      <c r="AG43" s="39"/>
      <c r="AH43" s="39"/>
    </row>
    <row r="44" spans="1:34" x14ac:dyDescent="0.25"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spans="1:34" x14ac:dyDescent="0.25">
      <c r="B45" t="s">
        <v>75</v>
      </c>
      <c r="C45" t="s">
        <v>76</v>
      </c>
      <c r="D45" t="s">
        <v>77</v>
      </c>
      <c r="E45" t="s">
        <v>78</v>
      </c>
      <c r="F45" t="s">
        <v>79</v>
      </c>
      <c r="G45" t="s">
        <v>80</v>
      </c>
      <c r="H45" t="s">
        <v>81</v>
      </c>
      <c r="I45" t="s">
        <v>82</v>
      </c>
      <c r="J45" t="s">
        <v>83</v>
      </c>
      <c r="K45" t="s">
        <v>84</v>
      </c>
      <c r="L45" t="s">
        <v>85</v>
      </c>
      <c r="M45" t="s">
        <v>86</v>
      </c>
      <c r="W45" s="38" t="s">
        <v>75</v>
      </c>
      <c r="X45" s="38" t="s">
        <v>76</v>
      </c>
      <c r="Y45" s="38" t="s">
        <v>77</v>
      </c>
      <c r="Z45" s="38" t="s">
        <v>78</v>
      </c>
      <c r="AA45" s="38" t="s">
        <v>79</v>
      </c>
      <c r="AB45" s="38" t="s">
        <v>80</v>
      </c>
      <c r="AC45" s="38" t="s">
        <v>81</v>
      </c>
      <c r="AD45" s="38" t="s">
        <v>82</v>
      </c>
      <c r="AE45" s="38" t="s">
        <v>83</v>
      </c>
      <c r="AF45" s="38" t="s">
        <v>84</v>
      </c>
      <c r="AG45" s="38" t="s">
        <v>85</v>
      </c>
      <c r="AH45" s="38" t="s">
        <v>86</v>
      </c>
    </row>
    <row r="46" spans="1:34" x14ac:dyDescent="0.25">
      <c r="A46" s="8" t="s">
        <v>16</v>
      </c>
      <c r="B46">
        <f>'data in order'!AI3</f>
        <v>-1.2000000000000455E-2</v>
      </c>
      <c r="C46">
        <f>'data in order'!AI20</f>
        <v>3.2000000000000028E-2</v>
      </c>
      <c r="D46">
        <f>'data in order'!AI37</f>
        <v>2.3999999999999133E-2</v>
      </c>
      <c r="E46">
        <f>'data in order'!AI54</f>
        <v>2.1000000000000796E-2</v>
      </c>
      <c r="F46">
        <f>'data in order'!AI71</f>
        <v>-1.9000000000000128E-2</v>
      </c>
      <c r="G46">
        <f>'data in order'!AI88</f>
        <v>3.700000000000081E-2</v>
      </c>
      <c r="H46">
        <f>'data in order'!AI105</f>
        <v>1.2000000000000455E-2</v>
      </c>
      <c r="I46">
        <f>'data in order'!AI122</f>
        <v>-9.9999999999997868E-3</v>
      </c>
      <c r="J46">
        <f>AVERAGE(B46:I46)</f>
        <v>1.0625000000000107E-2</v>
      </c>
      <c r="K46">
        <f>VAR(B46:I46)</f>
        <v>4.6512500000000839E-4</v>
      </c>
      <c r="L46">
        <f>SUMSQ(B46-J46,C46-J46,D46-J46,E46-J46,F46-J46,G46-J46,H46-J46,I46-J46)</f>
        <v>3.2558750000000578E-3</v>
      </c>
      <c r="M46">
        <f>SUMSQ(J46-J54,J47-J54,J48-J54,J49-J54,J50-J54)</f>
        <v>0.10152943749999999</v>
      </c>
      <c r="V46" s="8" t="s">
        <v>16</v>
      </c>
      <c r="W46" s="38">
        <f>'data in order'!AJ3</f>
        <v>-1.2000000000000454E-3</v>
      </c>
      <c r="X46" s="38">
        <f>'data in order'!AJ20</f>
        <v>3.2000000000000028E-3</v>
      </c>
      <c r="Y46" s="38">
        <f>'data in order'!AJ37</f>
        <v>2.3999999999999135E-3</v>
      </c>
      <c r="Z46" s="38">
        <f>'data in order'!AJ54</f>
        <v>2.1000000000000797E-3</v>
      </c>
      <c r="AA46" s="38">
        <f>'data in order'!AJ71</f>
        <v>-1.9000000000000128E-3</v>
      </c>
      <c r="AB46" s="38">
        <f>'data in order'!AJ88</f>
        <v>3.7000000000000808E-3</v>
      </c>
      <c r="AC46" s="38">
        <f>'data in order'!AJ105</f>
        <v>1.2000000000000454E-3</v>
      </c>
      <c r="AD46" s="38">
        <f>'data in order'!AJ122</f>
        <v>-9.9999999999997877E-4</v>
      </c>
      <c r="AE46" s="39">
        <f>AVERAGE(W46:AD46)</f>
        <v>1.0625000000000107E-3</v>
      </c>
      <c r="AF46" s="39">
        <f>VAR(W46:AD46)</f>
        <v>4.6512500000000827E-6</v>
      </c>
      <c r="AG46" s="39">
        <f>SUMSQ(W46-AE46,X46-AE46,Y46-AE46,Z46-AE46,AA46-AE46,AB46-AE46,AC46-AE46,AD46-AE46)</f>
        <v>3.2558750000000577E-5</v>
      </c>
      <c r="AH46" s="39">
        <f>SUMSQ(AE46-AE54,AE47-AE54,AE48-AE54,AE49-AE54,AE50-AE54)</f>
        <v>6.6050025385419028E-6</v>
      </c>
    </row>
    <row r="47" spans="1:34" x14ac:dyDescent="0.25">
      <c r="A47" s="8" t="s">
        <v>17</v>
      </c>
      <c r="B47">
        <f>'data in order'!AI4</f>
        <v>-7.6000000000000512E-2</v>
      </c>
      <c r="C47">
        <f>'data in order'!AI21</f>
        <v>-6.0999999999999943E-2</v>
      </c>
      <c r="D47">
        <f>'data in order'!AI38</f>
        <v>-8.2999999999998408E-2</v>
      </c>
      <c r="E47">
        <f>'data in order'!AI55</f>
        <v>-6.0000000000002274E-2</v>
      </c>
      <c r="F47">
        <f>'data in order'!AI72</f>
        <v>-8.4000000000003183E-2</v>
      </c>
      <c r="G47">
        <f>'data in order'!AI89</f>
        <v>-3.6999999999999034E-2</v>
      </c>
      <c r="H47">
        <f>'data in order'!AI106</f>
        <v>-4.5999999999999375E-2</v>
      </c>
      <c r="I47">
        <f>'data in order'!AI123</f>
        <v>-4.2999999999999261E-2</v>
      </c>
      <c r="J47">
        <f t="shared" ref="J47:J50" si="24">AVERAGE(B47:I47)</f>
        <v>-6.1250000000000249E-2</v>
      </c>
      <c r="K47">
        <f t="shared" ref="K47:K50" si="25">VAR(B47:I47)</f>
        <v>3.3764285714288209E-4</v>
      </c>
      <c r="L47">
        <f t="shared" ref="L47:L50" si="26">SUMSQ(B47-J47,C47-J47,D47-J47,E47-J47,F47-J47,G47-J47,H47-J47,I47-J47)</f>
        <v>2.363500000000178E-3</v>
      </c>
      <c r="V47" s="8" t="s">
        <v>17</v>
      </c>
      <c r="W47" s="38">
        <f>'data in order'!AJ4</f>
        <v>-1.6170212765957556E-3</v>
      </c>
      <c r="X47" s="38">
        <f>'data in order'!AJ21</f>
        <v>-1.2978723404255307E-3</v>
      </c>
      <c r="Y47" s="38">
        <f>'data in order'!AJ38</f>
        <v>-1.7659574468084768E-3</v>
      </c>
      <c r="Z47" s="38">
        <f>'data in order'!AJ55</f>
        <v>-1.2765957446808994E-3</v>
      </c>
      <c r="AA47" s="38">
        <f>'data in order'!AJ72</f>
        <v>-1.7872340425532593E-3</v>
      </c>
      <c r="AB47" s="38">
        <f>'data in order'!AJ89</f>
        <v>-7.8723404255317089E-4</v>
      </c>
      <c r="AC47" s="38">
        <f>'data in order'!AJ106</f>
        <v>-9.787234042553058E-4</v>
      </c>
      <c r="AD47" s="38">
        <f>'data in order'!AJ123</f>
        <v>-9.1489361702126086E-4</v>
      </c>
      <c r="AE47" s="39">
        <f t="shared" ref="AE47:AE50" si="27">AVERAGE(W47:AD47)</f>
        <v>-1.3031914893617074E-3</v>
      </c>
      <c r="AF47" s="39">
        <f t="shared" ref="AF47:AF50" si="28">VAR(W47:AD47)</f>
        <v>1.5284873569166258E-7</v>
      </c>
      <c r="AG47" s="39">
        <f t="shared" ref="AG47:AG50" si="29">SUMSQ(W47-AE47,X47-AE47,Y47-AE47,Z47-AE47,AA47-AE47,AB47-AE47,AC47-AE47,AD47-AE47)</f>
        <v>1.069941149841638E-6</v>
      </c>
      <c r="AH47" s="39"/>
    </row>
    <row r="48" spans="1:34" x14ac:dyDescent="0.25">
      <c r="A48" s="8" t="s">
        <v>18</v>
      </c>
      <c r="B48">
        <f>'data in order'!AI5</f>
        <v>-0.20499999999999829</v>
      </c>
      <c r="C48">
        <f>'data in order'!AI22</f>
        <v>-0.13599999999999568</v>
      </c>
      <c r="D48">
        <f>'data in order'!AI39</f>
        <v>-0.15600000000000591</v>
      </c>
      <c r="E48">
        <f>'data in order'!AI56</f>
        <v>-0.14900000000000091</v>
      </c>
      <c r="F48">
        <f>'data in order'!AI73</f>
        <v>-0.18099999999999739</v>
      </c>
      <c r="G48">
        <f>'data in order'!AI90</f>
        <v>-0.14400000000000546</v>
      </c>
      <c r="H48">
        <f>'data in order'!AI107</f>
        <v>-0.18800000000000239</v>
      </c>
      <c r="I48">
        <f>'data in order'!AI124</f>
        <v>-0.17000000000000171</v>
      </c>
      <c r="J48">
        <f t="shared" si="24"/>
        <v>-0.16612500000000097</v>
      </c>
      <c r="K48">
        <f t="shared" si="25"/>
        <v>5.7412499999997299E-4</v>
      </c>
      <c r="L48">
        <f t="shared" si="26"/>
        <v>4.0188749999997752E-3</v>
      </c>
      <c r="V48" s="8" t="s">
        <v>18</v>
      </c>
      <c r="W48" s="38">
        <f>'data in order'!AJ5</f>
        <v>-2.1808510638297693E-3</v>
      </c>
      <c r="X48" s="38">
        <f>'data in order'!AJ22</f>
        <v>-1.4468085106382519E-3</v>
      </c>
      <c r="Y48" s="38">
        <f>'data in order'!AJ39</f>
        <v>-1.6595744680851692E-3</v>
      </c>
      <c r="Z48" s="38">
        <f>'data in order'!AJ56</f>
        <v>-1.5851063829787331E-3</v>
      </c>
      <c r="AA48" s="38">
        <f>'data in order'!AJ73</f>
        <v>-1.9255319148935891E-3</v>
      </c>
      <c r="AB48" s="38">
        <f>'data in order'!AJ90</f>
        <v>-1.5319148936170793E-3</v>
      </c>
      <c r="AC48" s="38">
        <f>'data in order'!AJ107</f>
        <v>-2.0000000000000252E-3</v>
      </c>
      <c r="AD48" s="38">
        <f>'data in order'!AJ124</f>
        <v>-1.8085106382978904E-3</v>
      </c>
      <c r="AE48" s="39">
        <f t="shared" si="27"/>
        <v>-1.7672872340425633E-3</v>
      </c>
      <c r="AF48" s="39">
        <f t="shared" si="28"/>
        <v>6.4975667722947923E-8</v>
      </c>
      <c r="AG48" s="39">
        <f t="shared" si="29"/>
        <v>4.5482967406063547E-7</v>
      </c>
      <c r="AH48" s="39"/>
    </row>
    <row r="49" spans="1:39" x14ac:dyDescent="0.25">
      <c r="A49" s="8" t="s">
        <v>19</v>
      </c>
      <c r="B49">
        <f>'data in order'!AI6</f>
        <v>-0.32499999999998863</v>
      </c>
      <c r="C49">
        <f>'data in order'!AI23</f>
        <v>-0.22200000000000841</v>
      </c>
      <c r="D49">
        <f>'data in order'!AI40</f>
        <v>-0.22900000000001342</v>
      </c>
      <c r="E49">
        <f>'data in order'!AI57</f>
        <v>-0.23500000000001364</v>
      </c>
      <c r="F49">
        <f>'data in order'!AI74</f>
        <v>-0.31200000000001182</v>
      </c>
      <c r="G49">
        <f>'data in order'!AI91</f>
        <v>-0.21299999999999386</v>
      </c>
      <c r="H49">
        <f>'data in order'!AI108</f>
        <v>-0.24199999999999022</v>
      </c>
      <c r="I49">
        <f>'data in order'!AI125</f>
        <v>-0.24500000000000455</v>
      </c>
      <c r="J49">
        <f t="shared" si="24"/>
        <v>-0.25287500000000307</v>
      </c>
      <c r="K49">
        <f t="shared" si="25"/>
        <v>1.7586964285712619E-3</v>
      </c>
      <c r="L49">
        <f t="shared" si="26"/>
        <v>1.2310874999998741E-2</v>
      </c>
      <c r="V49" s="8" t="s">
        <v>19</v>
      </c>
      <c r="W49" s="38">
        <f>'data in order'!AJ6</f>
        <v>-2.3049645390070114E-3</v>
      </c>
      <c r="X49" s="38">
        <f>'data in order'!AJ23</f>
        <v>-1.5744680851064426E-3</v>
      </c>
      <c r="Y49" s="38">
        <f>'data in order'!AJ40</f>
        <v>-1.6241134751774002E-3</v>
      </c>
      <c r="Z49" s="38">
        <f>'data in order'!AJ57</f>
        <v>-1.6666666666667635E-3</v>
      </c>
      <c r="AA49" s="38">
        <f>'data in order'!AJ74</f>
        <v>-2.2127659574468924E-3</v>
      </c>
      <c r="AB49" s="38">
        <f>'data in order'!AJ91</f>
        <v>-1.5106382978722968E-3</v>
      </c>
      <c r="AC49" s="38">
        <f>'data in order'!AJ108</f>
        <v>-1.7163120567375194E-3</v>
      </c>
      <c r="AD49" s="38">
        <f>'data in order'!AJ125</f>
        <v>-1.7375886524823017E-3</v>
      </c>
      <c r="AE49" s="39">
        <f t="shared" si="27"/>
        <v>-1.7934397163120786E-3</v>
      </c>
      <c r="AF49" s="39">
        <f t="shared" si="28"/>
        <v>8.8461165362469118E-8</v>
      </c>
      <c r="AG49" s="39">
        <f t="shared" si="29"/>
        <v>6.192281575372838E-7</v>
      </c>
      <c r="AH49" s="39"/>
    </row>
    <row r="50" spans="1:39" x14ac:dyDescent="0.25">
      <c r="A50" s="8" t="s">
        <v>20</v>
      </c>
      <c r="B50">
        <f>'data in order'!AI7</f>
        <v>-0.33299999999999841</v>
      </c>
      <c r="C50">
        <f>'data in order'!AI24</f>
        <v>-0.28000000000000114</v>
      </c>
      <c r="D50">
        <f>'data in order'!AI41</f>
        <v>-0.31399999999999295</v>
      </c>
      <c r="E50">
        <f>'data in order'!AI58</f>
        <v>-0.38700000000000045</v>
      </c>
      <c r="F50">
        <f>'data in order'!AI75</f>
        <v>-0.43899999999999295</v>
      </c>
      <c r="G50">
        <f>'data in order'!AI92</f>
        <v>-0.35900000000000887</v>
      </c>
      <c r="H50">
        <f>'data in order'!AI109</f>
        <v>-0.50399999999999068</v>
      </c>
      <c r="I50">
        <f>'data in order'!AI126</f>
        <v>-0.53700000000000614</v>
      </c>
      <c r="J50">
        <f t="shared" si="24"/>
        <v>-0.39412499999999895</v>
      </c>
      <c r="K50">
        <f t="shared" si="25"/>
        <v>8.4235535714285124E-3</v>
      </c>
      <c r="L50">
        <f t="shared" si="26"/>
        <v>5.8964874999999514E-2</v>
      </c>
      <c r="V50" s="8" t="s">
        <v>20</v>
      </c>
      <c r="W50" s="38">
        <f>'data in order'!AJ7</f>
        <v>-1.7712765957446724E-3</v>
      </c>
      <c r="X50" s="38">
        <f>'data in order'!AJ24</f>
        <v>-1.4893617021276657E-3</v>
      </c>
      <c r="Y50" s="38">
        <f>'data in order'!AJ41</f>
        <v>-1.6702127659574094E-3</v>
      </c>
      <c r="Z50" s="38">
        <f>'data in order'!AJ58</f>
        <v>-2.0585106382978746E-3</v>
      </c>
      <c r="AA50" s="38">
        <f>'data in order'!AJ75</f>
        <v>-2.3351063829786861E-3</v>
      </c>
      <c r="AB50" s="38">
        <f>'data in order'!AJ92</f>
        <v>-1.9095744680851536E-3</v>
      </c>
      <c r="AC50" s="38">
        <f>'data in order'!AJ109</f>
        <v>-2.6808510638297377E-3</v>
      </c>
      <c r="AD50" s="38">
        <f>'data in order'!AJ126</f>
        <v>-2.8563829787234371E-3</v>
      </c>
      <c r="AE50" s="39">
        <f t="shared" si="27"/>
        <v>-2.0964095744680795E-3</v>
      </c>
      <c r="AF50" s="39">
        <f t="shared" si="28"/>
        <v>2.3833051073530169E-7</v>
      </c>
      <c r="AG50" s="39">
        <f t="shared" si="29"/>
        <v>1.6683135751471118E-6</v>
      </c>
      <c r="AH50" s="39"/>
    </row>
    <row r="51" spans="1:39" x14ac:dyDescent="0.25">
      <c r="A51" t="s">
        <v>100</v>
      </c>
      <c r="J51">
        <f>AVERAGE(J46:J50)</f>
        <v>-0.17275000000000063</v>
      </c>
      <c r="K51">
        <f>AVERAGE(K46:K50)</f>
        <v>2.3118285714285275E-3</v>
      </c>
      <c r="V51" t="s">
        <v>100</v>
      </c>
      <c r="W51" s="38"/>
      <c r="X51" s="38"/>
      <c r="Y51" s="38"/>
      <c r="Z51" s="38"/>
      <c r="AA51" s="38"/>
      <c r="AB51" s="38"/>
      <c r="AC51" s="38"/>
      <c r="AD51" s="38"/>
      <c r="AE51" s="39">
        <f>AVERAGE(AE46:AE50)</f>
        <v>-1.1795656028368838E-3</v>
      </c>
      <c r="AF51" s="39">
        <f>AVERAGE(AF46:AF50)</f>
        <v>1.0391732159024927E-6</v>
      </c>
      <c r="AG51" s="39"/>
      <c r="AH51" s="39"/>
    </row>
    <row r="52" spans="1:39" x14ac:dyDescent="0.25">
      <c r="A52" s="10" t="s">
        <v>88</v>
      </c>
      <c r="J52">
        <f>VAR(J46:J50)</f>
        <v>2.538235937499999E-2</v>
      </c>
      <c r="V52" s="10" t="s">
        <v>88</v>
      </c>
      <c r="W52" s="38"/>
      <c r="X52" s="38"/>
      <c r="Y52" s="38"/>
      <c r="Z52" s="38"/>
      <c r="AA52" s="38"/>
      <c r="AB52" s="38"/>
      <c r="AC52" s="38"/>
      <c r="AD52" s="38"/>
      <c r="AE52" s="39">
        <f>VAR(AE46:AE50)</f>
        <v>1.6512506346354751E-6</v>
      </c>
      <c r="AF52" s="39"/>
      <c r="AG52" s="39"/>
      <c r="AH52" s="39"/>
    </row>
    <row r="53" spans="1:39" x14ac:dyDescent="0.25">
      <c r="A53" s="10" t="s">
        <v>101</v>
      </c>
      <c r="J53">
        <f>VAR(B46:I50)</f>
        <v>2.2901269230769176E-2</v>
      </c>
      <c r="V53" s="10" t="s">
        <v>101</v>
      </c>
      <c r="W53" s="38"/>
      <c r="X53" s="38"/>
      <c r="Y53" s="38"/>
      <c r="Z53" s="38"/>
      <c r="AA53" s="38"/>
      <c r="AB53" s="38"/>
      <c r="AC53" s="38"/>
      <c r="AD53" s="38"/>
      <c r="AE53" s="39">
        <f>VAR(W46:AD50)</f>
        <v>2.2874636632031402E-6</v>
      </c>
      <c r="AF53" s="39"/>
      <c r="AG53" s="39"/>
      <c r="AH53" s="39"/>
    </row>
    <row r="54" spans="1:39" x14ac:dyDescent="0.25">
      <c r="A54" s="10" t="s">
        <v>102</v>
      </c>
      <c r="J54">
        <f>AVERAGE(B46:I50)</f>
        <v>-0.17275000000000063</v>
      </c>
      <c r="V54" s="10" t="s">
        <v>102</v>
      </c>
      <c r="W54" s="38"/>
      <c r="X54" s="38"/>
      <c r="Y54" s="38"/>
      <c r="Z54" s="38"/>
      <c r="AA54" s="38"/>
      <c r="AB54" s="38"/>
      <c r="AC54" s="38"/>
      <c r="AD54" s="38"/>
      <c r="AE54" s="39">
        <f>AVERAGE(W46:AD50)</f>
        <v>-1.1795656028368838E-3</v>
      </c>
      <c r="AF54" s="39"/>
      <c r="AG54" s="39"/>
      <c r="AH54" s="39"/>
    </row>
    <row r="55" spans="1:39" x14ac:dyDescent="0.25"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</row>
    <row r="56" spans="1:39" x14ac:dyDescent="0.25"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spans="1:39" ht="14.4" x14ac:dyDescent="0.3">
      <c r="B57" s="11" t="s">
        <v>103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W57" s="40" t="s">
        <v>103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12"/>
      <c r="AJ57" s="12"/>
      <c r="AK57" s="12"/>
      <c r="AL57" s="12"/>
      <c r="AM57" s="12"/>
    </row>
    <row r="58" spans="1:39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12"/>
      <c r="AJ58" s="12"/>
      <c r="AK58" s="12"/>
      <c r="AL58" s="12"/>
      <c r="AM58" s="12"/>
    </row>
    <row r="59" spans="1:39" x14ac:dyDescent="0.25">
      <c r="B59" s="12"/>
      <c r="C59" s="12"/>
      <c r="D59" s="12"/>
      <c r="E59" s="12" t="s">
        <v>104</v>
      </c>
      <c r="F59" s="12" t="s">
        <v>105</v>
      </c>
      <c r="G59" s="12" t="s">
        <v>106</v>
      </c>
      <c r="H59" s="12"/>
      <c r="I59" s="12"/>
      <c r="J59" s="12"/>
      <c r="K59" s="12" t="s">
        <v>107</v>
      </c>
      <c r="L59" s="12"/>
      <c r="M59" s="12"/>
      <c r="N59" s="12"/>
      <c r="O59" s="12"/>
      <c r="P59" s="12"/>
      <c r="Q59" s="12"/>
      <c r="R59" s="12"/>
      <c r="W59" s="41"/>
      <c r="X59" s="41"/>
      <c r="Y59" s="41"/>
      <c r="Z59" s="41" t="s">
        <v>104</v>
      </c>
      <c r="AA59" s="41" t="s">
        <v>105</v>
      </c>
      <c r="AB59" s="41" t="s">
        <v>106</v>
      </c>
      <c r="AC59" s="41"/>
      <c r="AD59" s="41"/>
      <c r="AE59" s="41"/>
      <c r="AF59" s="41" t="s">
        <v>107</v>
      </c>
      <c r="AG59" s="41"/>
      <c r="AH59" s="41"/>
      <c r="AI59" s="12"/>
      <c r="AJ59" s="12"/>
      <c r="AK59" s="12"/>
      <c r="AL59" s="12"/>
      <c r="AM59" s="12"/>
    </row>
    <row r="60" spans="1:39" x14ac:dyDescent="0.25">
      <c r="B60" s="12" t="s">
        <v>108</v>
      </c>
      <c r="C60" s="13">
        <f>AVERAGE(K2:K6,K13:K17,K24:K28,K35:K39,K46:K50)</f>
        <v>1.9280522214285922E-3</v>
      </c>
      <c r="D60" s="13"/>
      <c r="E60" s="12">
        <v>8</v>
      </c>
      <c r="F60" s="12">
        <v>5</v>
      </c>
      <c r="G60" s="12">
        <v>5</v>
      </c>
      <c r="H60" s="12"/>
      <c r="I60" s="12"/>
      <c r="J60" s="12"/>
      <c r="K60" s="14">
        <f>AVERAGE(B2:I6,B13:I17,B24:I28,B35:I39,B46:I50)</f>
        <v>-0.14228750000000112</v>
      </c>
      <c r="L60" s="12"/>
      <c r="M60" s="12"/>
      <c r="N60" s="12"/>
      <c r="O60" s="12"/>
      <c r="P60" s="12"/>
      <c r="Q60" s="12"/>
      <c r="R60" s="12"/>
      <c r="W60" s="41" t="s">
        <v>108</v>
      </c>
      <c r="X60" s="37">
        <f>AVERAGE(AF2:AF6,AF13:AF17,AF24:AF28,AF35:AF39,AF46:AF50)</f>
        <v>4.6150019760315056E-6</v>
      </c>
      <c r="Y60" s="41"/>
      <c r="Z60" s="42">
        <v>8</v>
      </c>
      <c r="AA60" s="42">
        <v>5</v>
      </c>
      <c r="AB60" s="42">
        <v>5</v>
      </c>
      <c r="AC60" s="41"/>
      <c r="AD60" s="41"/>
      <c r="AE60" s="41"/>
      <c r="AF60" s="41">
        <f>AVERAGE(W2:AD6,W13:AD17,W24:AD28,W35:AD39,W46:AD50)</f>
        <v>-9.4069840425532768E-4</v>
      </c>
      <c r="AG60" s="41"/>
      <c r="AH60" s="41"/>
      <c r="AI60" s="12"/>
      <c r="AJ60" s="12"/>
      <c r="AK60" s="12"/>
      <c r="AL60" s="12"/>
      <c r="AM60" s="12"/>
    </row>
    <row r="61" spans="1:39" x14ac:dyDescent="0.25">
      <c r="B61" s="12" t="s">
        <v>109</v>
      </c>
      <c r="C61" s="14">
        <f>AVERAGE(J8,J19,J30,J41,J52)</f>
        <v>1.7981812093750306E-2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W61" s="41" t="s">
        <v>109</v>
      </c>
      <c r="X61" s="37">
        <f>AVERAGE(AE8,AE19,AE30,AE41,AE52)</f>
        <v>1.6727576863360412E-6</v>
      </c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12"/>
      <c r="AJ61" s="12"/>
      <c r="AK61" s="12"/>
      <c r="AL61" s="12"/>
      <c r="AM61" s="12"/>
    </row>
    <row r="62" spans="1:39" x14ac:dyDescent="0.25">
      <c r="B62" s="12" t="s">
        <v>110</v>
      </c>
      <c r="C62" s="12">
        <f>C61-C60/E60</f>
        <v>1.7740805566071733E-2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W62" s="41" t="s">
        <v>110</v>
      </c>
      <c r="X62" s="37">
        <f>X61-X60/Z60</f>
        <v>1.0958824393321029E-6</v>
      </c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12"/>
      <c r="AJ62" s="12"/>
      <c r="AK62" s="12"/>
      <c r="AL62" s="12"/>
      <c r="AM62" s="12"/>
    </row>
    <row r="63" spans="1:39" x14ac:dyDescent="0.25">
      <c r="B63" s="12" t="s">
        <v>111</v>
      </c>
      <c r="C63" s="12">
        <f>VAR(J10,J21,J32,J43,J54)</f>
        <v>7.7199953125001164E-4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W63" s="41" t="s">
        <v>111</v>
      </c>
      <c r="X63" s="37">
        <f>VAR(AE10,AE21,AE32,AE43,AE54)</f>
        <v>9.5516779391443028E-8</v>
      </c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12"/>
      <c r="AJ63" s="12"/>
      <c r="AK63" s="12"/>
      <c r="AL63" s="12"/>
      <c r="AM63" s="12"/>
    </row>
    <row r="64" spans="1:39" x14ac:dyDescent="0.25">
      <c r="B64" s="12" t="s">
        <v>112</v>
      </c>
      <c r="C64" s="12">
        <f>C63-C62/F60-C60/F60/E60</f>
        <v>-2.8243628875000495E-3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W64" s="41" t="s">
        <v>112</v>
      </c>
      <c r="X64" s="37">
        <f>X63-X62/AA60-X60/AA60/Z60</f>
        <v>-2.3903475787576519E-7</v>
      </c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12"/>
      <c r="AJ64" s="12"/>
      <c r="AK64" s="12"/>
      <c r="AL64" s="12"/>
      <c r="AM64" s="12"/>
    </row>
    <row r="65" spans="2:39" x14ac:dyDescent="0.25">
      <c r="B65" s="12" t="s">
        <v>113</v>
      </c>
      <c r="C65" s="13">
        <f>C60+C62+C64</f>
        <v>1.6844494900000277E-2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W65" s="41" t="s">
        <v>113</v>
      </c>
      <c r="X65" s="37">
        <f>X60+X62+X64</f>
        <v>5.4718496574878426E-6</v>
      </c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12"/>
      <c r="AJ65" s="12"/>
      <c r="AK65" s="12"/>
      <c r="AL65" s="12"/>
      <c r="AM65" s="12"/>
    </row>
    <row r="66" spans="2:39" ht="13.8" thickBot="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2:39" ht="14.4" x14ac:dyDescent="0.3">
      <c r="B67" s="15" t="s">
        <v>114</v>
      </c>
      <c r="C67" s="16"/>
      <c r="D67" s="16"/>
      <c r="E67" s="16"/>
      <c r="F67" s="16"/>
      <c r="G67" s="16"/>
      <c r="H67" s="17"/>
      <c r="I67" s="18"/>
      <c r="J67" s="18"/>
      <c r="K67" s="12"/>
      <c r="L67" s="15" t="s">
        <v>115</v>
      </c>
      <c r="M67" s="16"/>
      <c r="N67" s="16"/>
      <c r="O67" s="16"/>
      <c r="P67" s="16"/>
      <c r="Q67" s="16"/>
      <c r="R67" s="17"/>
      <c r="W67" s="15" t="s">
        <v>114</v>
      </c>
      <c r="X67" s="16"/>
      <c r="Y67" s="16"/>
      <c r="Z67" s="16"/>
      <c r="AA67" s="16"/>
      <c r="AB67" s="16"/>
      <c r="AC67" s="17"/>
      <c r="AD67" s="18"/>
      <c r="AE67" s="18"/>
      <c r="AF67" s="12"/>
      <c r="AG67" s="15" t="s">
        <v>115</v>
      </c>
      <c r="AH67" s="16"/>
      <c r="AI67" s="16"/>
      <c r="AJ67" s="16"/>
      <c r="AK67" s="16"/>
      <c r="AL67" s="16"/>
      <c r="AM67" s="17"/>
    </row>
    <row r="68" spans="2:39" ht="26.4" x14ac:dyDescent="0.25">
      <c r="B68" s="19" t="s">
        <v>116</v>
      </c>
      <c r="C68" s="20" t="s">
        <v>117</v>
      </c>
      <c r="D68" s="20" t="s">
        <v>117</v>
      </c>
      <c r="E68" s="20" t="s">
        <v>118</v>
      </c>
      <c r="F68" s="20" t="s">
        <v>119</v>
      </c>
      <c r="G68" s="20" t="s">
        <v>120</v>
      </c>
      <c r="H68" s="21" t="s">
        <v>121</v>
      </c>
      <c r="I68" s="18"/>
      <c r="J68" s="18"/>
      <c r="K68" s="12"/>
      <c r="L68" s="22" t="s">
        <v>116</v>
      </c>
      <c r="M68" s="23" t="s">
        <v>119</v>
      </c>
      <c r="N68" s="23" t="s">
        <v>122</v>
      </c>
      <c r="O68" s="23" t="s">
        <v>122</v>
      </c>
      <c r="P68" s="23" t="s">
        <v>123</v>
      </c>
      <c r="Q68" s="23" t="s">
        <v>124</v>
      </c>
      <c r="R68" s="24" t="s">
        <v>125</v>
      </c>
      <c r="W68" s="19" t="s">
        <v>116</v>
      </c>
      <c r="X68" s="20" t="s">
        <v>117</v>
      </c>
      <c r="Y68" s="20" t="s">
        <v>117</v>
      </c>
      <c r="Z68" s="20" t="s">
        <v>118</v>
      </c>
      <c r="AA68" s="20" t="s">
        <v>119</v>
      </c>
      <c r="AB68" s="20" t="s">
        <v>120</v>
      </c>
      <c r="AC68" s="21" t="s">
        <v>121</v>
      </c>
      <c r="AD68" s="18"/>
      <c r="AE68" s="18"/>
      <c r="AF68" s="12"/>
      <c r="AG68" s="22" t="s">
        <v>116</v>
      </c>
      <c r="AH68" s="23" t="s">
        <v>119</v>
      </c>
      <c r="AI68" s="23" t="s">
        <v>122</v>
      </c>
      <c r="AJ68" s="23" t="s">
        <v>122</v>
      </c>
      <c r="AK68" s="23" t="s">
        <v>123</v>
      </c>
      <c r="AL68" s="23" t="s">
        <v>124</v>
      </c>
      <c r="AM68" s="24" t="s">
        <v>125</v>
      </c>
    </row>
    <row r="69" spans="2:39" x14ac:dyDescent="0.25">
      <c r="B69" s="19" t="s">
        <v>126</v>
      </c>
      <c r="C69" s="20" t="s">
        <v>127</v>
      </c>
      <c r="D69" s="20">
        <f>G60-1</f>
        <v>4</v>
      </c>
      <c r="E69" s="20">
        <f>E60*F60*SUMSQ(J10-$K$60,J21-$K$60,J32-$K$60,J43-$K$60,J54-$K$60)</f>
        <v>0.12351992500000221</v>
      </c>
      <c r="F69" s="20">
        <f>E69/D69</f>
        <v>3.0879981250000552E-2</v>
      </c>
      <c r="G69" s="20">
        <f>F69/F70</f>
        <v>0.21466121635158428</v>
      </c>
      <c r="H69" s="21">
        <f>_xlfn.F.DIST.RT(G69,D69,D70)</f>
        <v>0.92718394961752626</v>
      </c>
      <c r="I69" s="18"/>
      <c r="J69" s="18"/>
      <c r="K69" s="12"/>
      <c r="L69" s="22" t="s">
        <v>128</v>
      </c>
      <c r="M69" s="23">
        <f>F71</f>
        <v>1.9280522214285907E-3</v>
      </c>
      <c r="N69" s="23">
        <v>1</v>
      </c>
      <c r="O69" s="23">
        <v>1</v>
      </c>
      <c r="P69" s="25">
        <f>C60</f>
        <v>1.9280522214285922E-3</v>
      </c>
      <c r="Q69" s="25">
        <f>C60</f>
        <v>1.9280522214285922E-3</v>
      </c>
      <c r="R69" s="26">
        <f>Q69/Q$72*$R$72</f>
        <v>11.446186026204682</v>
      </c>
      <c r="W69" s="19" t="s">
        <v>126</v>
      </c>
      <c r="X69" s="20" t="s">
        <v>127</v>
      </c>
      <c r="Y69" s="20">
        <f>AB60-1</f>
        <v>4</v>
      </c>
      <c r="Z69" s="20">
        <f>Z60*AA60*SUMSQ(AE10-$AF$60,AE21-$AF$60,AE32-$AF$60,AE43-$AF$60,AE54-$AF$60)</f>
        <v>1.5282684702630884E-5</v>
      </c>
      <c r="AA69" s="20">
        <f>Z69/Y69</f>
        <v>3.8206711756577209E-6</v>
      </c>
      <c r="AB69" s="20">
        <f>AA69/AA70</f>
        <v>0.28550692121062715</v>
      </c>
      <c r="AC69" s="21">
        <f>_xlfn.F.DIST.RT(AB69,Y69,Y70)</f>
        <v>0.8838978575592783</v>
      </c>
      <c r="AD69" s="18"/>
      <c r="AE69" s="18"/>
      <c r="AF69" s="12"/>
      <c r="AG69" s="22" t="s">
        <v>128</v>
      </c>
      <c r="AH69" s="23">
        <f>AA71</f>
        <v>4.6150019760315056E-6</v>
      </c>
      <c r="AI69" s="23">
        <v>1</v>
      </c>
      <c r="AJ69" s="23">
        <v>1</v>
      </c>
      <c r="AK69" s="54">
        <f>X60</f>
        <v>4.6150019760315056E-6</v>
      </c>
      <c r="AL69" s="54">
        <f>X60</f>
        <v>4.6150019760315056E-6</v>
      </c>
      <c r="AM69" s="26">
        <f>AL69/AL$72*$AM$72</f>
        <v>84.340803657063177</v>
      </c>
    </row>
    <row r="70" spans="2:39" x14ac:dyDescent="0.25">
      <c r="B70" s="19" t="s">
        <v>129</v>
      </c>
      <c r="C70" s="20" t="s">
        <v>130</v>
      </c>
      <c r="D70" s="27">
        <f>G60*(F60-1)</f>
        <v>20</v>
      </c>
      <c r="E70" s="20">
        <f>E60*SUM(M2,M13,M24,M35,M46)</f>
        <v>2.8770899350000487</v>
      </c>
      <c r="F70" s="20">
        <f>E70/D70</f>
        <v>0.14385449675000245</v>
      </c>
      <c r="G70" s="20">
        <f>F70/F71</f>
        <v>74.611307282648923</v>
      </c>
      <c r="H70" s="21">
        <f>_xlfn.F.DIST.RT(G70,D70,D71)</f>
        <v>1.1144546432874387E-74</v>
      </c>
      <c r="I70" s="28"/>
      <c r="J70" s="28"/>
      <c r="K70" s="12"/>
      <c r="L70" s="19" t="s">
        <v>129</v>
      </c>
      <c r="M70" s="20">
        <f>F70</f>
        <v>0.14385449675000245</v>
      </c>
      <c r="N70" s="29" t="s">
        <v>104</v>
      </c>
      <c r="O70" s="20">
        <f>E60</f>
        <v>8</v>
      </c>
      <c r="P70" s="30">
        <f>C61</f>
        <v>1.7981812093750306E-2</v>
      </c>
      <c r="Q70" s="30">
        <f>C62</f>
        <v>1.7740805566071733E-2</v>
      </c>
      <c r="R70" s="26">
        <f t="shared" ref="R70:R71" si="30">Q70/Q$72*$R$72</f>
        <v>105.32108959866432</v>
      </c>
      <c r="W70" s="19" t="s">
        <v>129</v>
      </c>
      <c r="X70" s="20" t="s">
        <v>130</v>
      </c>
      <c r="Y70" s="27">
        <f>AB60*(AA60-1)</f>
        <v>20</v>
      </c>
      <c r="Z70" s="20">
        <f>Z60*SUM(AH2,AH13,AH24,AH35,AH46)</f>
        <v>2.6764122981376659E-4</v>
      </c>
      <c r="AA70" s="20">
        <f>Z70/Y70</f>
        <v>1.3382061490688329E-5</v>
      </c>
      <c r="AB70" s="20">
        <f>AA70/AA71</f>
        <v>2.8996870554312788</v>
      </c>
      <c r="AC70" s="21">
        <f>_xlfn.F.DIST.RT(AB70,Y70,Y71)</f>
        <v>9.3717859712154057E-5</v>
      </c>
      <c r="AD70" s="28"/>
      <c r="AE70" s="28"/>
      <c r="AF70" s="12"/>
      <c r="AG70" s="19" t="s">
        <v>129</v>
      </c>
      <c r="AH70" s="20">
        <f>AA70</f>
        <v>1.3382061490688329E-5</v>
      </c>
      <c r="AI70" s="29" t="s">
        <v>104</v>
      </c>
      <c r="AJ70" s="20">
        <f>Z60</f>
        <v>8</v>
      </c>
      <c r="AK70" s="55">
        <f>X61</f>
        <v>1.6727576863360412E-6</v>
      </c>
      <c r="AL70" s="55">
        <f>X62</f>
        <v>1.0958824393321029E-6</v>
      </c>
      <c r="AM70" s="26">
        <f>AL70/AL$72*$AM$72</f>
        <v>20.027641618999244</v>
      </c>
    </row>
    <row r="71" spans="2:39" x14ac:dyDescent="0.25">
      <c r="B71" s="19" t="s">
        <v>128</v>
      </c>
      <c r="C71" s="20" t="s">
        <v>131</v>
      </c>
      <c r="D71" s="20">
        <f>G60*F60*(E60-1)</f>
        <v>175</v>
      </c>
      <c r="E71" s="30">
        <f>SUM(L2:L6,L13:L17,L24:L28,L35:L39,L46:L50)</f>
        <v>0.33740913875000339</v>
      </c>
      <c r="F71" s="20">
        <f t="shared" ref="F71:F72" si="31">E71/D71</f>
        <v>1.9280522214285907E-3</v>
      </c>
      <c r="G71" s="20"/>
      <c r="H71" s="21"/>
      <c r="I71" s="18"/>
      <c r="J71" s="18"/>
      <c r="K71" s="12"/>
      <c r="L71" s="19" t="s">
        <v>126</v>
      </c>
      <c r="M71" s="20">
        <f>F69</f>
        <v>3.0879981250000552E-2</v>
      </c>
      <c r="N71" s="29" t="s">
        <v>132</v>
      </c>
      <c r="O71" s="20">
        <f>E60*F60</f>
        <v>40</v>
      </c>
      <c r="P71" s="30">
        <f>C63</f>
        <v>7.7199953125001164E-4</v>
      </c>
      <c r="Q71" s="30">
        <f>C64</f>
        <v>-2.8243628875000495E-3</v>
      </c>
      <c r="R71" s="26">
        <f t="shared" si="30"/>
        <v>-16.767275624869008</v>
      </c>
      <c r="W71" s="19" t="s">
        <v>128</v>
      </c>
      <c r="X71" s="20" t="s">
        <v>131</v>
      </c>
      <c r="Y71" s="20">
        <f>AB60*AA60*(Z60-1)</f>
        <v>175</v>
      </c>
      <c r="Z71" s="30">
        <f>SUM(AG2:AG6,AG13:AG17,AG24:AG28,AG35:AG39,AG46:AG50)</f>
        <v>8.0762534580551353E-4</v>
      </c>
      <c r="AA71" s="20">
        <f t="shared" ref="AA71:AA72" si="32">Z71/Y71</f>
        <v>4.6150019760315056E-6</v>
      </c>
      <c r="AB71" s="20"/>
      <c r="AC71" s="21"/>
      <c r="AD71" s="18"/>
      <c r="AE71" s="18"/>
      <c r="AF71" s="12"/>
      <c r="AG71" s="19" t="s">
        <v>126</v>
      </c>
      <c r="AH71" s="20">
        <f>AA69</f>
        <v>3.8206711756577209E-6</v>
      </c>
      <c r="AI71" s="29" t="s">
        <v>132</v>
      </c>
      <c r="AJ71" s="20">
        <f>Z60*AA60</f>
        <v>40</v>
      </c>
      <c r="AK71" s="55">
        <f>X63</f>
        <v>9.5516779391443028E-8</v>
      </c>
      <c r="AL71" s="55">
        <f>X64</f>
        <v>-2.3903475787576519E-7</v>
      </c>
      <c r="AM71" s="26">
        <f>AL71/AL$72*$AM$72</f>
        <v>-4.3684452760624168</v>
      </c>
    </row>
    <row r="72" spans="2:39" ht="13.8" thickBot="1" x14ac:dyDescent="0.3">
      <c r="B72" s="31" t="s">
        <v>133</v>
      </c>
      <c r="C72" s="32" t="s">
        <v>134</v>
      </c>
      <c r="D72" s="32">
        <f>G60*F60*E60-1</f>
        <v>199</v>
      </c>
      <c r="E72" s="32">
        <f>SUM(E69:E71)</f>
        <v>3.3380189987500546</v>
      </c>
      <c r="F72" s="32">
        <f t="shared" si="31"/>
        <v>1.6773964817839469E-2</v>
      </c>
      <c r="G72" s="32"/>
      <c r="H72" s="33"/>
      <c r="I72" s="18"/>
      <c r="J72" s="18"/>
      <c r="K72" s="12"/>
      <c r="L72" s="31" t="s">
        <v>135</v>
      </c>
      <c r="M72" s="32">
        <v>10.499962418300653</v>
      </c>
      <c r="N72" s="32"/>
      <c r="O72" s="32">
        <v>1</v>
      </c>
      <c r="P72" s="53">
        <f>_xlfn.VAR.S(B2:I6,B13:I17,B24:I28,B35:I39,B46:I50)</f>
        <v>1.6773964817839458E-2</v>
      </c>
      <c r="Q72" s="53">
        <f>C65</f>
        <v>1.6844494900000277E-2</v>
      </c>
      <c r="R72" s="35">
        <f>100</f>
        <v>100</v>
      </c>
      <c r="W72" s="31" t="s">
        <v>133</v>
      </c>
      <c r="X72" s="32" t="s">
        <v>134</v>
      </c>
      <c r="Y72" s="32">
        <f>AB60*AA60*Z60-1</f>
        <v>199</v>
      </c>
      <c r="Z72" s="32">
        <f>SUM(Z69:Z71)</f>
        <v>1.0905492603219111E-3</v>
      </c>
      <c r="AA72" s="32">
        <f t="shared" si="32"/>
        <v>5.4801470367935227E-6</v>
      </c>
      <c r="AB72" s="32"/>
      <c r="AC72" s="33"/>
      <c r="AD72" s="18"/>
      <c r="AE72" s="18"/>
      <c r="AF72" s="12"/>
      <c r="AG72" s="31" t="s">
        <v>135</v>
      </c>
      <c r="AH72" s="32">
        <v>10.499962418300653</v>
      </c>
      <c r="AI72" s="32"/>
      <c r="AJ72" s="32">
        <v>1</v>
      </c>
      <c r="AK72" s="56">
        <f>_xlfn.VAR.S(W2:AD6,W13:AD17,W24:AD28,W35:AD39,W46:AD50)</f>
        <v>5.4801470367935252E-6</v>
      </c>
      <c r="AL72" s="56">
        <f>X65</f>
        <v>5.4718496574878426E-6</v>
      </c>
      <c r="AM72" s="35">
        <f>100</f>
        <v>100</v>
      </c>
    </row>
    <row r="73" spans="2:39" ht="13.8" thickBot="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 spans="2:39" ht="14.4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5" t="s">
        <v>137</v>
      </c>
      <c r="M74" s="16"/>
      <c r="N74" s="16"/>
      <c r="O74" s="45" t="s">
        <v>138</v>
      </c>
      <c r="P74" s="46">
        <v>0.01</v>
      </c>
      <c r="Q74" s="12"/>
      <c r="R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5" t="s">
        <v>137</v>
      </c>
      <c r="AH74" s="16"/>
      <c r="AI74" s="16"/>
      <c r="AJ74" s="45" t="s">
        <v>138</v>
      </c>
      <c r="AK74" s="46">
        <v>0.01</v>
      </c>
      <c r="AL74" s="12"/>
      <c r="AM74" s="12"/>
    </row>
    <row r="75" spans="2:39" x14ac:dyDescent="0.25">
      <c r="G75" s="9"/>
      <c r="L75" s="22" t="s">
        <v>116</v>
      </c>
      <c r="M75" s="23" t="s">
        <v>117</v>
      </c>
      <c r="N75" s="23" t="s">
        <v>139</v>
      </c>
      <c r="O75" s="23" t="s">
        <v>140</v>
      </c>
      <c r="P75" s="24" t="s">
        <v>141</v>
      </c>
      <c r="AG75" s="22" t="s">
        <v>116</v>
      </c>
      <c r="AH75" s="23" t="s">
        <v>117</v>
      </c>
      <c r="AI75" s="23" t="s">
        <v>139</v>
      </c>
      <c r="AJ75" s="23" t="s">
        <v>140</v>
      </c>
      <c r="AK75" s="24" t="s">
        <v>141</v>
      </c>
    </row>
    <row r="76" spans="2:39" x14ac:dyDescent="0.25">
      <c r="G76" s="9"/>
      <c r="L76" s="22" t="s">
        <v>126</v>
      </c>
      <c r="M76" s="23">
        <f>D69</f>
        <v>4</v>
      </c>
      <c r="N76" s="23">
        <f>M76*O76/_xlfn.CHISQ.INV(1-P$74/2,M76)</f>
        <v>-7.6024593848426523E-4</v>
      </c>
      <c r="O76" s="25">
        <f>Q71</f>
        <v>-2.8243628875000495E-3</v>
      </c>
      <c r="P76" s="44">
        <f>M76*O76/_xlfn.CHISQ.INV(P$74/2,M76)</f>
        <v>-5.4579936358862206E-2</v>
      </c>
      <c r="AG76" s="22" t="s">
        <v>126</v>
      </c>
      <c r="AH76" s="23">
        <f>Y69</f>
        <v>4</v>
      </c>
      <c r="AI76" s="54">
        <f>AH76*AJ76/_xlfn.CHISQ.INV(1-AK$74/2,AH76)</f>
        <v>-6.4342016614044968E-8</v>
      </c>
      <c r="AJ76" s="54">
        <f>AL71</f>
        <v>-2.3903475787576519E-7</v>
      </c>
      <c r="AK76" s="57">
        <f>AH76*AJ76/_xlfn.CHISQ.INV(AK$74/2,AH76)</f>
        <v>-4.6192725198861582E-6</v>
      </c>
    </row>
    <row r="77" spans="2:39" x14ac:dyDescent="0.25">
      <c r="L77" s="19" t="s">
        <v>129</v>
      </c>
      <c r="M77" s="23">
        <f>D70</f>
        <v>20</v>
      </c>
      <c r="N77" s="23">
        <f>M77*O77/_xlfn.CHISQ.INV(1-P$74/2,M77)</f>
        <v>8.8711022000415671E-3</v>
      </c>
      <c r="O77" s="30">
        <f>Q70</f>
        <v>1.7740805566071733E-2</v>
      </c>
      <c r="P77" s="44">
        <f>M77*O77/_xlfn.CHISQ.INV(P$74/2,M77)</f>
        <v>4.7729828440256306E-2</v>
      </c>
      <c r="AG77" s="19" t="s">
        <v>129</v>
      </c>
      <c r="AH77" s="23">
        <f>Y70</f>
        <v>20</v>
      </c>
      <c r="AI77" s="54">
        <f>AH77*AJ77/_xlfn.CHISQ.INV(1-AK$74/2,AH77)</f>
        <v>5.479844239507422E-7</v>
      </c>
      <c r="AJ77" s="55">
        <f>AL70</f>
        <v>1.0958824393321029E-6</v>
      </c>
      <c r="AK77" s="57">
        <f>AH77*AJ77/_xlfn.CHISQ.INV(AK$74/2,AH77)</f>
        <v>2.9483599617394834E-6</v>
      </c>
    </row>
    <row r="78" spans="2:39" x14ac:dyDescent="0.25">
      <c r="L78" s="19" t="s">
        <v>128</v>
      </c>
      <c r="M78" s="23">
        <f>D71</f>
        <v>175</v>
      </c>
      <c r="N78" s="23">
        <f>M78*O78/_xlfn.CHISQ.INV(1-P$74/2,M78)</f>
        <v>1.4868028316537289E-3</v>
      </c>
      <c r="O78" s="30">
        <f>Q69</f>
        <v>1.9280522214285922E-3</v>
      </c>
      <c r="P78" s="48">
        <f>M78*O78/_xlfn.CHISQ.INV(P$74/2,M78)</f>
        <v>2.5841649141328288E-3</v>
      </c>
      <c r="AG78" s="19" t="s">
        <v>128</v>
      </c>
      <c r="AH78" s="23">
        <f>Y71</f>
        <v>175</v>
      </c>
      <c r="AI78" s="54">
        <f>AH78*AJ78/_xlfn.CHISQ.INV(1-AK$74/2,AH78)</f>
        <v>3.5588237340205901E-6</v>
      </c>
      <c r="AJ78" s="55">
        <f>AL69</f>
        <v>4.6150019760315056E-6</v>
      </c>
      <c r="AK78" s="57">
        <f>AH78*AJ78/_xlfn.CHISQ.INV(AK$74/2,AH78)</f>
        <v>6.1854788229116352E-6</v>
      </c>
    </row>
    <row r="79" spans="2:39" ht="13.8" thickBot="1" x14ac:dyDescent="0.3">
      <c r="L79" s="31" t="s">
        <v>135</v>
      </c>
      <c r="M79" s="47">
        <f>D72</f>
        <v>199</v>
      </c>
      <c r="N79" s="47">
        <f>M79*O79/_xlfn.CHISQ.INV(1-P$74/2,M79)</f>
        <v>1.3190045571626147E-2</v>
      </c>
      <c r="O79" s="34">
        <f>Q72</f>
        <v>1.6844494900000277E-2</v>
      </c>
      <c r="P79" s="49">
        <f>M79*O79/_xlfn.CHISQ.INV(P$74/2,M79)</f>
        <v>2.2144783700706563E-2</v>
      </c>
      <c r="AG79" s="31" t="s">
        <v>135</v>
      </c>
      <c r="AH79" s="47">
        <f>Y72</f>
        <v>199</v>
      </c>
      <c r="AI79" s="58">
        <f>AH79*AJ79/_xlfn.CHISQ.INV(1-AK$74/2,AH79)</f>
        <v>4.284720127960048E-6</v>
      </c>
      <c r="AJ79" s="56">
        <f>AL72</f>
        <v>5.4718496574878426E-6</v>
      </c>
      <c r="AK79" s="59">
        <f>AH79*AJ79/_xlfn.CHISQ.INV(AK$74/2,AH79)</f>
        <v>7.1936218822359338E-6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6" zoomScale="70" zoomScaleNormal="70" workbookViewId="0">
      <selection activeCell="B8" sqref="B8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'data in order'!K3</f>
        <v>2.9999999999999361E-2</v>
      </c>
      <c r="C2" s="66">
        <f>'data in order'!L3</f>
        <v>2.9999999999999359E-3</v>
      </c>
      <c r="D2" s="79">
        <v>10</v>
      </c>
    </row>
    <row r="3" spans="1:4" x14ac:dyDescent="0.25">
      <c r="A3" s="79">
        <v>1</v>
      </c>
      <c r="B3" s="79">
        <f>'data in order'!Q3</f>
        <v>-1.699999999999946E-2</v>
      </c>
      <c r="C3" s="66">
        <f>'data in order'!R3</f>
        <v>-1.6999999999999459E-3</v>
      </c>
      <c r="D3" s="79">
        <v>10</v>
      </c>
    </row>
    <row r="4" spans="1:4" x14ac:dyDescent="0.25">
      <c r="A4" s="79">
        <v>1</v>
      </c>
      <c r="B4" s="79">
        <f>'data in order'!W3</f>
        <v>1.0999999999999233E-2</v>
      </c>
      <c r="C4" s="66">
        <f>'data in order'!X3</f>
        <v>1.0999999999999233E-3</v>
      </c>
      <c r="D4" s="79">
        <v>10</v>
      </c>
    </row>
    <row r="5" spans="1:4" x14ac:dyDescent="0.25">
      <c r="A5" s="79">
        <v>1</v>
      </c>
      <c r="B5" s="79">
        <f>'data in order'!AC3</f>
        <v>5.7000000000000384E-2</v>
      </c>
      <c r="C5" s="66">
        <f>'data in order'!AD3</f>
        <v>5.7000000000000384E-3</v>
      </c>
      <c r="D5" s="79">
        <v>10</v>
      </c>
    </row>
    <row r="6" spans="1:4" x14ac:dyDescent="0.25">
      <c r="A6" s="79">
        <v>1</v>
      </c>
      <c r="B6" s="79">
        <f>'data in order'!AI3</f>
        <v>-1.2000000000000455E-2</v>
      </c>
      <c r="C6" s="66">
        <f>'data in order'!AJ3</f>
        <v>-1.2000000000000454E-3</v>
      </c>
      <c r="D6" s="79">
        <v>10</v>
      </c>
    </row>
    <row r="7" spans="1:4" x14ac:dyDescent="0.25">
      <c r="A7" s="79">
        <v>1</v>
      </c>
      <c r="B7" s="79">
        <f>'data in order'!K4</f>
        <v>-4.0999999999996817E-2</v>
      </c>
      <c r="C7" s="66">
        <f>'data in order'!L4</f>
        <v>-8.7234042553184716E-4</v>
      </c>
      <c r="D7" s="79">
        <v>47</v>
      </c>
    </row>
    <row r="8" spans="1:4" x14ac:dyDescent="0.25">
      <c r="A8" s="79">
        <v>1</v>
      </c>
      <c r="B8" s="79">
        <f>'data in order'!Q4</f>
        <v>-7.9999999999998295E-2</v>
      </c>
      <c r="C8" s="66">
        <f>'data in order'!R4</f>
        <v>-1.7021276595744319E-3</v>
      </c>
      <c r="D8" s="79">
        <v>47</v>
      </c>
    </row>
    <row r="9" spans="1:4" x14ac:dyDescent="0.25">
      <c r="A9" s="79">
        <v>1</v>
      </c>
      <c r="B9" s="79">
        <f>'data in order'!W4</f>
        <v>-9.5999999999996533E-2</v>
      </c>
      <c r="C9" s="66">
        <f>'data in order'!X4</f>
        <v>-2.0425531914892879E-3</v>
      </c>
      <c r="D9" s="79">
        <v>47</v>
      </c>
    </row>
    <row r="10" spans="1:4" x14ac:dyDescent="0.25">
      <c r="A10" s="79">
        <v>1</v>
      </c>
      <c r="B10" s="79">
        <f>'data in order'!AC4</f>
        <v>-6.3000000000002387E-2</v>
      </c>
      <c r="C10" s="66">
        <f>'data in order'!AD4</f>
        <v>-1.3404255319149445E-3</v>
      </c>
      <c r="D10" s="79">
        <v>47</v>
      </c>
    </row>
    <row r="11" spans="1:4" x14ac:dyDescent="0.25">
      <c r="A11" s="79">
        <v>1</v>
      </c>
      <c r="B11" s="79">
        <f>'data in order'!AI4</f>
        <v>-7.6000000000000512E-2</v>
      </c>
      <c r="C11" s="66">
        <f>'data in order'!AJ4</f>
        <v>-1.6170212765957556E-3</v>
      </c>
      <c r="D11" s="79">
        <v>47</v>
      </c>
    </row>
    <row r="12" spans="1:4" x14ac:dyDescent="0.25">
      <c r="A12" s="79">
        <v>1</v>
      </c>
      <c r="B12" s="79">
        <f>'data in order'!K5</f>
        <v>-0.13100000000000023</v>
      </c>
      <c r="C12" s="66">
        <f>'data in order'!L5</f>
        <v>-1.3936170212765981E-3</v>
      </c>
      <c r="D12" s="79">
        <v>94</v>
      </c>
    </row>
    <row r="13" spans="1:4" x14ac:dyDescent="0.25">
      <c r="A13" s="79">
        <v>1</v>
      </c>
      <c r="B13" s="79">
        <f>'data in order'!Q5</f>
        <v>-0.11299999999999955</v>
      </c>
      <c r="C13" s="66">
        <f>'data in order'!R5</f>
        <v>-1.2021276595744633E-3</v>
      </c>
      <c r="D13" s="79">
        <v>94</v>
      </c>
    </row>
    <row r="14" spans="1:4" x14ac:dyDescent="0.25">
      <c r="A14" s="79">
        <v>1</v>
      </c>
      <c r="B14" s="79">
        <f>'data in order'!W5</f>
        <v>-0.13100000000000023</v>
      </c>
      <c r="C14" s="66">
        <f>'data in order'!X5</f>
        <v>-1.3936170212765981E-3</v>
      </c>
      <c r="D14" s="79">
        <v>94</v>
      </c>
    </row>
    <row r="15" spans="1:4" x14ac:dyDescent="0.25">
      <c r="A15" s="79">
        <v>1</v>
      </c>
      <c r="B15" s="79">
        <f>'data in order'!AC5</f>
        <v>-0.11400000000000432</v>
      </c>
      <c r="C15" s="66">
        <f>'data in order'!AD5</f>
        <v>-1.2127659574468544E-3</v>
      </c>
      <c r="D15" s="79">
        <v>94</v>
      </c>
    </row>
    <row r="16" spans="1:4" x14ac:dyDescent="0.25">
      <c r="A16" s="79">
        <v>1</v>
      </c>
      <c r="B16" s="79">
        <f>'data in order'!AI5</f>
        <v>-0.20499999999999829</v>
      </c>
      <c r="C16" s="66">
        <f>'data in order'!AJ5</f>
        <v>-2.1808510638297693E-3</v>
      </c>
      <c r="D16" s="79">
        <v>94</v>
      </c>
    </row>
    <row r="17" spans="1:4" x14ac:dyDescent="0.25">
      <c r="A17" s="79">
        <v>1</v>
      </c>
      <c r="B17" s="79">
        <f>'data in order'!K6</f>
        <v>-0.21299999999999386</v>
      </c>
      <c r="C17" s="66">
        <f>'data in order'!L6</f>
        <v>-1.5106382978722968E-3</v>
      </c>
      <c r="D17" s="79">
        <v>141</v>
      </c>
    </row>
    <row r="18" spans="1:4" x14ac:dyDescent="0.25">
      <c r="A18" s="79">
        <v>1</v>
      </c>
      <c r="B18" s="79">
        <f>'data in order'!Q6</f>
        <v>-0.21299999999999386</v>
      </c>
      <c r="C18" s="66">
        <f>'data in order'!R6</f>
        <v>-1.5106382978722968E-3</v>
      </c>
      <c r="D18" s="79">
        <v>141</v>
      </c>
    </row>
    <row r="19" spans="1:4" x14ac:dyDescent="0.25">
      <c r="A19" s="79">
        <v>1</v>
      </c>
      <c r="B19" s="79">
        <f>'data in order'!W6</f>
        <v>-0.24500000000000455</v>
      </c>
      <c r="C19" s="66">
        <f>'data in order'!X6</f>
        <v>-1.7375886524823017E-3</v>
      </c>
      <c r="D19" s="79">
        <v>141</v>
      </c>
    </row>
    <row r="20" spans="1:4" x14ac:dyDescent="0.25">
      <c r="A20" s="79">
        <v>1</v>
      </c>
      <c r="B20" s="79">
        <f>'data in order'!AC6</f>
        <v>-0.25100000000000477</v>
      </c>
      <c r="C20" s="66">
        <f>'data in order'!AD6</f>
        <v>-1.780141843971665E-3</v>
      </c>
      <c r="D20" s="79">
        <v>141</v>
      </c>
    </row>
    <row r="21" spans="1:4" x14ac:dyDescent="0.25">
      <c r="A21" s="79">
        <v>1</v>
      </c>
      <c r="B21" s="79">
        <f>'data in order'!AI6</f>
        <v>-0.32499999999998863</v>
      </c>
      <c r="C21" s="66">
        <f>'data in order'!AJ6</f>
        <v>-2.3049645390070114E-3</v>
      </c>
      <c r="D21" s="79">
        <v>141</v>
      </c>
    </row>
    <row r="22" spans="1:4" x14ac:dyDescent="0.25">
      <c r="A22" s="79">
        <v>1</v>
      </c>
      <c r="B22" s="79">
        <f>'data in order'!K7</f>
        <v>-0.21899999999999409</v>
      </c>
      <c r="C22" s="66">
        <f>'data in order'!L7</f>
        <v>-1.1648936170212453E-3</v>
      </c>
      <c r="D22" s="79">
        <v>188</v>
      </c>
    </row>
    <row r="23" spans="1:4" x14ac:dyDescent="0.25">
      <c r="A23" s="79">
        <v>1</v>
      </c>
      <c r="B23" s="79">
        <f>'data in order'!Q7</f>
        <v>-0.27600000000001046</v>
      </c>
      <c r="C23" s="66">
        <f>'data in order'!R7</f>
        <v>-1.4680851063830344E-3</v>
      </c>
      <c r="D23" s="79">
        <v>188</v>
      </c>
    </row>
    <row r="24" spans="1:4" x14ac:dyDescent="0.25">
      <c r="A24" s="79">
        <v>1</v>
      </c>
      <c r="B24" s="79">
        <f>'data in order'!W7</f>
        <v>-0.35599999999999454</v>
      </c>
      <c r="C24" s="66">
        <f>'data in order'!X7</f>
        <v>-1.8936170212765667E-3</v>
      </c>
      <c r="D24" s="79">
        <v>188</v>
      </c>
    </row>
    <row r="25" spans="1:4" x14ac:dyDescent="0.25">
      <c r="A25" s="79">
        <v>1</v>
      </c>
      <c r="B25" s="79">
        <f>'data in order'!AC7</f>
        <v>-0.34200000000001296</v>
      </c>
      <c r="C25" s="66">
        <f>'data in order'!AD7</f>
        <v>-1.8191489361702817E-3</v>
      </c>
      <c r="D25" s="79">
        <v>188</v>
      </c>
    </row>
    <row r="26" spans="1:4" x14ac:dyDescent="0.25">
      <c r="A26" s="79">
        <v>1</v>
      </c>
      <c r="B26" s="79">
        <f>'data in order'!AI7</f>
        <v>-0.33299999999999841</v>
      </c>
      <c r="C26" s="66">
        <f>'data in order'!AJ7</f>
        <v>-1.7712765957446724E-3</v>
      </c>
      <c r="D26" s="79">
        <v>188</v>
      </c>
    </row>
    <row r="27" spans="1:4" x14ac:dyDescent="0.25">
      <c r="A27" s="79">
        <v>2</v>
      </c>
      <c r="B27" s="79">
        <f>'data in order'!K20</f>
        <v>4.5999999999999375E-2</v>
      </c>
      <c r="C27" s="66">
        <f>'data in order'!L20</f>
        <v>4.5999999999999375E-3</v>
      </c>
      <c r="D27" s="79">
        <v>10</v>
      </c>
    </row>
    <row r="28" spans="1:4" x14ac:dyDescent="0.25">
      <c r="A28" s="79">
        <v>2</v>
      </c>
      <c r="B28" s="79">
        <f>'data in order'!Q20</f>
        <v>-9.9999999999944578E-4</v>
      </c>
      <c r="C28" s="66">
        <f>'data in order'!R20</f>
        <v>-9.9999999999944575E-5</v>
      </c>
      <c r="D28" s="79">
        <v>10</v>
      </c>
    </row>
    <row r="29" spans="1:4" x14ac:dyDescent="0.25">
      <c r="A29" s="79">
        <v>2</v>
      </c>
      <c r="B29" s="79">
        <f>'data in order'!W20</f>
        <v>5.0000000000000711E-2</v>
      </c>
      <c r="C29" s="66">
        <f>'data in order'!X20</f>
        <v>5.0000000000000712E-3</v>
      </c>
      <c r="D29" s="79">
        <v>10</v>
      </c>
    </row>
    <row r="30" spans="1:4" x14ac:dyDescent="0.25">
      <c r="A30" s="79">
        <v>2</v>
      </c>
      <c r="B30" s="79">
        <f>'data in order'!AC20</f>
        <v>6.7000000000000171E-2</v>
      </c>
      <c r="C30" s="66">
        <f>'data in order'!AD20</f>
        <v>6.7000000000000167E-3</v>
      </c>
      <c r="D30" s="79">
        <v>10</v>
      </c>
    </row>
    <row r="31" spans="1:4" x14ac:dyDescent="0.25">
      <c r="A31" s="79">
        <v>2</v>
      </c>
      <c r="B31" s="79">
        <f>'data in order'!AI20</f>
        <v>3.2000000000000028E-2</v>
      </c>
      <c r="C31" s="66">
        <f>'data in order'!AJ20</f>
        <v>3.2000000000000028E-3</v>
      </c>
      <c r="D31" s="79">
        <v>10</v>
      </c>
    </row>
    <row r="32" spans="1:4" x14ac:dyDescent="0.25">
      <c r="A32" s="79">
        <v>2</v>
      </c>
      <c r="B32" s="79">
        <f>'data in order'!K21</f>
        <v>-1.5000000000000568E-2</v>
      </c>
      <c r="C32" s="66">
        <f>'data in order'!L21</f>
        <v>-3.1914893617022484E-4</v>
      </c>
      <c r="D32" s="79">
        <v>47</v>
      </c>
    </row>
    <row r="33" spans="1:4" x14ac:dyDescent="0.25">
      <c r="A33" s="79">
        <v>2</v>
      </c>
      <c r="B33" s="79">
        <f>'data in order'!Q21</f>
        <v>-6.0999999999999943E-2</v>
      </c>
      <c r="C33" s="66">
        <f>'data in order'!R21</f>
        <v>-1.2978723404255307E-3</v>
      </c>
      <c r="D33" s="79">
        <v>47</v>
      </c>
    </row>
    <row r="34" spans="1:4" x14ac:dyDescent="0.25">
      <c r="A34" s="79">
        <v>2</v>
      </c>
      <c r="B34" s="79">
        <f>'data in order'!W21</f>
        <v>-6.4000000000000057E-2</v>
      </c>
      <c r="C34" s="66">
        <f>'data in order'!X21</f>
        <v>-1.3617021276595756E-3</v>
      </c>
      <c r="D34" s="79">
        <v>47</v>
      </c>
    </row>
    <row r="35" spans="1:4" x14ac:dyDescent="0.25">
      <c r="A35" s="79">
        <v>2</v>
      </c>
      <c r="B35" s="79">
        <f>'data in order'!AC21</f>
        <v>-4.6999999999997044E-2</v>
      </c>
      <c r="C35" s="66">
        <f>'data in order'!AD21</f>
        <v>-9.9999999999993714E-4</v>
      </c>
      <c r="D35" s="79">
        <v>47</v>
      </c>
    </row>
    <row r="36" spans="1:4" x14ac:dyDescent="0.25">
      <c r="A36" s="79">
        <v>2</v>
      </c>
      <c r="B36" s="79">
        <f>'data in order'!AI21</f>
        <v>-6.0999999999999943E-2</v>
      </c>
      <c r="C36" s="66">
        <f>'data in order'!AJ21</f>
        <v>-1.2978723404255307E-3</v>
      </c>
      <c r="D36" s="79">
        <v>47</v>
      </c>
    </row>
    <row r="37" spans="1:4" x14ac:dyDescent="0.25">
      <c r="A37" s="79">
        <v>2</v>
      </c>
      <c r="B37" s="79">
        <f>'data in order'!K22</f>
        <v>-0.10500000000000398</v>
      </c>
      <c r="C37" s="66">
        <f>'data in order'!L22</f>
        <v>-1.117021276595787E-3</v>
      </c>
      <c r="D37" s="79">
        <v>94</v>
      </c>
    </row>
    <row r="38" spans="1:4" x14ac:dyDescent="0.25">
      <c r="A38" s="79">
        <v>2</v>
      </c>
      <c r="B38" s="79">
        <f>'data in order'!Q22</f>
        <v>-5.5999999999997385E-2</v>
      </c>
      <c r="C38" s="66">
        <f>'data in order'!R22</f>
        <v>-5.9574468085103597E-4</v>
      </c>
      <c r="D38" s="79">
        <v>94</v>
      </c>
    </row>
    <row r="39" spans="1:4" x14ac:dyDescent="0.25">
      <c r="A39" s="79">
        <v>2</v>
      </c>
      <c r="B39" s="79">
        <f>'data in order'!W22</f>
        <v>-7.2999999999993292E-2</v>
      </c>
      <c r="C39" s="66">
        <f>'data in order'!X22</f>
        <v>-7.7659574468077976E-4</v>
      </c>
      <c r="D39" s="79">
        <v>94</v>
      </c>
    </row>
    <row r="40" spans="1:4" x14ac:dyDescent="0.25">
      <c r="A40" s="79">
        <v>2</v>
      </c>
      <c r="B40" s="79">
        <f>'data in order'!AC22</f>
        <v>-9.1999999999998749E-2</v>
      </c>
      <c r="C40" s="66">
        <f>'data in order'!AD22</f>
        <v>-9.787234042553058E-4</v>
      </c>
      <c r="D40" s="79">
        <v>94</v>
      </c>
    </row>
    <row r="41" spans="1:4" x14ac:dyDescent="0.25">
      <c r="A41" s="79">
        <v>2</v>
      </c>
      <c r="B41" s="79">
        <f>'data in order'!AI22</f>
        <v>-0.13599999999999568</v>
      </c>
      <c r="C41" s="66">
        <f>'data in order'!AJ22</f>
        <v>-1.4468085106382519E-3</v>
      </c>
      <c r="D41" s="79">
        <v>94</v>
      </c>
    </row>
    <row r="42" spans="1:4" x14ac:dyDescent="0.25">
      <c r="A42" s="79">
        <v>2</v>
      </c>
      <c r="B42" s="79">
        <f>'data in order'!K23</f>
        <v>-0.16399999999998727</v>
      </c>
      <c r="C42" s="66">
        <f>'data in order'!L23</f>
        <v>-1.1631205673757962E-3</v>
      </c>
      <c r="D42" s="79">
        <v>141</v>
      </c>
    </row>
    <row r="43" spans="1:4" x14ac:dyDescent="0.25">
      <c r="A43" s="79">
        <v>2</v>
      </c>
      <c r="B43" s="79">
        <f>'data in order'!Q23</f>
        <v>-0.13599999999999568</v>
      </c>
      <c r="C43" s="66">
        <f>'data in order'!R23</f>
        <v>-9.6453900709216793E-4</v>
      </c>
      <c r="D43" s="79">
        <v>141</v>
      </c>
    </row>
    <row r="44" spans="1:4" x14ac:dyDescent="0.25">
      <c r="A44" s="79">
        <v>2</v>
      </c>
      <c r="B44" s="79">
        <f>'data in order'!W23</f>
        <v>-0.1910000000000025</v>
      </c>
      <c r="C44" s="66">
        <f>'data in order'!X23</f>
        <v>-1.3546099290780318E-3</v>
      </c>
      <c r="D44" s="79">
        <v>141</v>
      </c>
    </row>
    <row r="45" spans="1:4" x14ac:dyDescent="0.25">
      <c r="A45" s="79">
        <v>2</v>
      </c>
      <c r="B45" s="79">
        <f>'data in order'!AC23</f>
        <v>-0.17500000000001137</v>
      </c>
      <c r="C45" s="66">
        <f>'data in order'!AD23</f>
        <v>-1.2411347517731304E-3</v>
      </c>
      <c r="D45" s="79">
        <v>141</v>
      </c>
    </row>
    <row r="46" spans="1:4" x14ac:dyDescent="0.25">
      <c r="A46" s="79">
        <v>2</v>
      </c>
      <c r="B46" s="79">
        <f>'data in order'!AI23</f>
        <v>-0.22200000000000841</v>
      </c>
      <c r="C46" s="66">
        <f>'data in order'!AJ23</f>
        <v>-1.5744680851064426E-3</v>
      </c>
      <c r="D46" s="79">
        <v>141</v>
      </c>
    </row>
    <row r="47" spans="1:4" x14ac:dyDescent="0.25">
      <c r="A47" s="79">
        <v>2</v>
      </c>
      <c r="B47" s="79">
        <f>'data in order'!K24</f>
        <v>-0.16499999999999204</v>
      </c>
      <c r="C47" s="66">
        <f>'data in order'!L24</f>
        <v>-8.7765957446804272E-4</v>
      </c>
      <c r="D47" s="79">
        <v>188</v>
      </c>
    </row>
    <row r="48" spans="1:4" x14ac:dyDescent="0.25">
      <c r="A48" s="79">
        <v>2</v>
      </c>
      <c r="B48" s="79">
        <f>'data in order'!Q24</f>
        <v>-0.24100000000001387</v>
      </c>
      <c r="C48" s="66">
        <f>'data in order'!R24</f>
        <v>-1.2819148936170951E-3</v>
      </c>
      <c r="D48" s="79">
        <v>188</v>
      </c>
    </row>
    <row r="49" spans="1:4" x14ac:dyDescent="0.25">
      <c r="A49" s="79">
        <v>2</v>
      </c>
      <c r="B49" s="79">
        <f>'data in order'!W24</f>
        <v>-0.27600000000001046</v>
      </c>
      <c r="C49" s="66">
        <f>'data in order'!X24</f>
        <v>-1.4680851063830344E-3</v>
      </c>
      <c r="D49" s="79">
        <v>188</v>
      </c>
    </row>
    <row r="50" spans="1:4" x14ac:dyDescent="0.25">
      <c r="A50" s="79">
        <v>2</v>
      </c>
      <c r="B50" s="79">
        <f>'data in order'!AC24</f>
        <v>-0.29800000000000182</v>
      </c>
      <c r="C50" s="66">
        <f>'data in order'!AD24</f>
        <v>-1.5851063829787331E-3</v>
      </c>
      <c r="D50" s="79">
        <v>188</v>
      </c>
    </row>
    <row r="51" spans="1:4" x14ac:dyDescent="0.25">
      <c r="A51" s="79">
        <v>2</v>
      </c>
      <c r="B51" s="79">
        <f>'data in order'!AI24</f>
        <v>-0.28000000000000114</v>
      </c>
      <c r="C51" s="66">
        <f>'data in order'!AJ24</f>
        <v>-1.4893617021276657E-3</v>
      </c>
      <c r="D51" s="79">
        <v>188</v>
      </c>
    </row>
    <row r="52" spans="1:4" x14ac:dyDescent="0.25">
      <c r="A52" s="79">
        <v>3</v>
      </c>
      <c r="B52" s="79">
        <f>'data in order'!K37</f>
        <v>3.1000000000000583E-2</v>
      </c>
      <c r="C52" s="66">
        <f>'data in order'!L37</f>
        <v>3.1000000000000584E-3</v>
      </c>
      <c r="D52" s="79">
        <v>10</v>
      </c>
    </row>
    <row r="53" spans="1:4" x14ac:dyDescent="0.25">
      <c r="A53" s="79">
        <v>3</v>
      </c>
      <c r="B53" s="79">
        <f>'data in order'!Q37</f>
        <v>6.0000000000002274E-3</v>
      </c>
      <c r="C53" s="66">
        <f>'data in order'!R37</f>
        <v>6.0000000000002272E-4</v>
      </c>
      <c r="D53" s="79">
        <v>10</v>
      </c>
    </row>
    <row r="54" spans="1:4" x14ac:dyDescent="0.25">
      <c r="A54" s="79">
        <v>3</v>
      </c>
      <c r="B54" s="79">
        <f>'data in order'!W37</f>
        <v>1.2999999999999901E-2</v>
      </c>
      <c r="C54" s="66">
        <f>'data in order'!X37</f>
        <v>1.29999999999999E-3</v>
      </c>
      <c r="D54" s="79">
        <v>10</v>
      </c>
    </row>
    <row r="55" spans="1:4" x14ac:dyDescent="0.25">
      <c r="A55" s="79">
        <v>3</v>
      </c>
      <c r="B55" s="79">
        <f>'data in order'!AC37</f>
        <v>7.4999999999999289E-2</v>
      </c>
      <c r="C55" s="66">
        <f>'data in order'!AD37</f>
        <v>7.4999999999999286E-3</v>
      </c>
      <c r="D55" s="79">
        <v>10</v>
      </c>
    </row>
    <row r="56" spans="1:4" x14ac:dyDescent="0.25">
      <c r="A56" s="79">
        <v>3</v>
      </c>
      <c r="B56" s="79">
        <f>'data in order'!AI37</f>
        <v>2.3999999999999133E-2</v>
      </c>
      <c r="C56" s="66">
        <f>'data in order'!AJ37</f>
        <v>2.3999999999999135E-3</v>
      </c>
      <c r="D56" s="79">
        <v>10</v>
      </c>
    </row>
    <row r="57" spans="1:4" x14ac:dyDescent="0.25">
      <c r="A57" s="79">
        <v>3</v>
      </c>
      <c r="B57" s="79">
        <f>'data in order'!K38</f>
        <v>-1.1000000000002785E-2</v>
      </c>
      <c r="C57" s="66">
        <f>'data in order'!L38</f>
        <v>-2.3404255319154862E-4</v>
      </c>
      <c r="D57" s="79">
        <v>47</v>
      </c>
    </row>
    <row r="58" spans="1:4" x14ac:dyDescent="0.25">
      <c r="A58" s="79">
        <v>3</v>
      </c>
      <c r="B58" s="79">
        <f>'data in order'!Q38</f>
        <v>-5.7999999999999829E-2</v>
      </c>
      <c r="C58" s="66">
        <f>'data in order'!R38</f>
        <v>-1.2340425531914858E-3</v>
      </c>
      <c r="D58" s="79">
        <v>47</v>
      </c>
    </row>
    <row r="59" spans="1:4" x14ac:dyDescent="0.25">
      <c r="A59" s="79">
        <v>3</v>
      </c>
      <c r="B59" s="79">
        <f>'data in order'!W38</f>
        <v>-8.2000000000000739E-2</v>
      </c>
      <c r="C59" s="66">
        <f>'data in order'!X38</f>
        <v>-1.7446808510638455E-3</v>
      </c>
      <c r="D59" s="79">
        <v>47</v>
      </c>
    </row>
    <row r="60" spans="1:4" x14ac:dyDescent="0.25">
      <c r="A60" s="79">
        <v>3</v>
      </c>
      <c r="B60" s="79">
        <f>'data in order'!AC38</f>
        <v>-4.2999999999999261E-2</v>
      </c>
      <c r="C60" s="66">
        <f>'data in order'!AD38</f>
        <v>-9.1489361702126086E-4</v>
      </c>
      <c r="D60" s="79">
        <v>47</v>
      </c>
    </row>
    <row r="61" spans="1:4" x14ac:dyDescent="0.25">
      <c r="A61" s="79">
        <v>3</v>
      </c>
      <c r="B61" s="79">
        <f>'data in order'!AI38</f>
        <v>-8.2999999999998408E-2</v>
      </c>
      <c r="C61" s="66">
        <f>'data in order'!AJ38</f>
        <v>-1.7659574468084768E-3</v>
      </c>
      <c r="D61" s="79">
        <v>47</v>
      </c>
    </row>
    <row r="62" spans="1:4" x14ac:dyDescent="0.25">
      <c r="A62" s="79">
        <v>3</v>
      </c>
      <c r="B62" s="79">
        <f>'data in order'!K39</f>
        <v>-8.7999999999993861E-2</v>
      </c>
      <c r="C62" s="66">
        <f>'data in order'!L39</f>
        <v>-9.3617021276589209E-4</v>
      </c>
      <c r="D62" s="79">
        <v>94</v>
      </c>
    </row>
    <row r="63" spans="1:4" x14ac:dyDescent="0.25">
      <c r="A63" s="79">
        <v>3</v>
      </c>
      <c r="B63" s="79">
        <f>'data in order'!Q39</f>
        <v>-7.6999999999998181E-2</v>
      </c>
      <c r="C63" s="66">
        <f>'data in order'!R39</f>
        <v>-8.1914893617019346E-4</v>
      </c>
      <c r="D63" s="79">
        <v>94</v>
      </c>
    </row>
    <row r="64" spans="1:4" x14ac:dyDescent="0.25">
      <c r="A64" s="79">
        <v>3</v>
      </c>
      <c r="B64" s="79">
        <f>'data in order'!W39</f>
        <v>-0.10899999999999466</v>
      </c>
      <c r="C64" s="66">
        <f>'data in order'!X39</f>
        <v>-1.1595744680850495E-3</v>
      </c>
      <c r="D64" s="79">
        <v>94</v>
      </c>
    </row>
    <row r="65" spans="1:4" x14ac:dyDescent="0.25">
      <c r="A65" s="79">
        <v>3</v>
      </c>
      <c r="B65" s="79">
        <f>'data in order'!AC39</f>
        <v>-8.100000000000307E-2</v>
      </c>
      <c r="C65" s="66">
        <f>'data in order'!AD39</f>
        <v>-8.6170212765960717E-4</v>
      </c>
      <c r="D65" s="79">
        <v>94</v>
      </c>
    </row>
    <row r="66" spans="1:4" x14ac:dyDescent="0.25">
      <c r="A66" s="79">
        <v>3</v>
      </c>
      <c r="B66" s="79">
        <f>'data in order'!AI39</f>
        <v>-0.15600000000000591</v>
      </c>
      <c r="C66" s="66">
        <f>'data in order'!AJ39</f>
        <v>-1.6595744680851692E-3</v>
      </c>
      <c r="D66" s="79">
        <v>94</v>
      </c>
    </row>
    <row r="67" spans="1:4" x14ac:dyDescent="0.25">
      <c r="A67" s="79">
        <v>3</v>
      </c>
      <c r="B67" s="79">
        <f>'data in order'!K40</f>
        <v>-0.16399999999998727</v>
      </c>
      <c r="C67" s="66">
        <f>'data in order'!L40</f>
        <v>-1.1631205673757962E-3</v>
      </c>
      <c r="D67" s="79">
        <v>141</v>
      </c>
    </row>
    <row r="68" spans="1:4" x14ac:dyDescent="0.25">
      <c r="A68" s="79">
        <v>3</v>
      </c>
      <c r="B68" s="79">
        <f>'data in order'!Q40</f>
        <v>-0.14400000000000546</v>
      </c>
      <c r="C68" s="66">
        <f>'data in order'!R40</f>
        <v>-1.0212765957447196E-3</v>
      </c>
      <c r="D68" s="79">
        <v>141</v>
      </c>
    </row>
    <row r="69" spans="1:4" x14ac:dyDescent="0.25">
      <c r="A69" s="79">
        <v>3</v>
      </c>
      <c r="B69" s="79">
        <f>'data in order'!W40</f>
        <v>-0.20500000000001251</v>
      </c>
      <c r="C69" s="66">
        <f>'data in order'!X40</f>
        <v>-1.4539007092199468E-3</v>
      </c>
      <c r="D69" s="79">
        <v>141</v>
      </c>
    </row>
    <row r="70" spans="1:4" x14ac:dyDescent="0.25">
      <c r="A70" s="79">
        <v>3</v>
      </c>
      <c r="B70" s="79">
        <f>'data in order'!AC40</f>
        <v>-0.19900000000001228</v>
      </c>
      <c r="C70" s="66">
        <f>'data in order'!AD40</f>
        <v>-1.4113475177305835E-3</v>
      </c>
      <c r="D70" s="79">
        <v>141</v>
      </c>
    </row>
    <row r="71" spans="1:4" x14ac:dyDescent="0.25">
      <c r="A71" s="79">
        <v>3</v>
      </c>
      <c r="B71" s="79">
        <f>'data in order'!AI40</f>
        <v>-0.22900000000001342</v>
      </c>
      <c r="C71" s="66">
        <f>'data in order'!AJ40</f>
        <v>-1.6241134751774002E-3</v>
      </c>
      <c r="D71" s="79">
        <v>141</v>
      </c>
    </row>
    <row r="72" spans="1:4" x14ac:dyDescent="0.25">
      <c r="A72" s="79">
        <v>3</v>
      </c>
      <c r="B72" s="79">
        <f>'data in order'!K41</f>
        <v>-0.20400000000000773</v>
      </c>
      <c r="C72" s="66">
        <f>'data in order'!L41</f>
        <v>-1.0851063829787645E-3</v>
      </c>
      <c r="D72" s="79">
        <v>188</v>
      </c>
    </row>
    <row r="73" spans="1:4" x14ac:dyDescent="0.25">
      <c r="A73" s="79">
        <v>3</v>
      </c>
      <c r="B73" s="79">
        <f>'data in order'!Q41</f>
        <v>-0.22300000000001319</v>
      </c>
      <c r="C73" s="66">
        <f>'data in order'!R41</f>
        <v>-1.1861702127660275E-3</v>
      </c>
      <c r="D73" s="79">
        <v>188</v>
      </c>
    </row>
    <row r="74" spans="1:4" x14ac:dyDescent="0.25">
      <c r="A74" s="79">
        <v>3</v>
      </c>
      <c r="B74" s="79">
        <f>'data in order'!W41</f>
        <v>-0.30000000000001137</v>
      </c>
      <c r="C74" s="66">
        <f>'data in order'!X41</f>
        <v>-1.5957446808511242E-3</v>
      </c>
      <c r="D74" s="79">
        <v>188</v>
      </c>
    </row>
    <row r="75" spans="1:4" x14ac:dyDescent="0.25">
      <c r="A75" s="79">
        <v>3</v>
      </c>
      <c r="B75" s="79">
        <f>'data in order'!AC41</f>
        <v>-0.30000000000001137</v>
      </c>
      <c r="C75" s="66">
        <f>'data in order'!AD41</f>
        <v>-1.5957446808511242E-3</v>
      </c>
      <c r="D75" s="79">
        <v>188</v>
      </c>
    </row>
    <row r="76" spans="1:4" x14ac:dyDescent="0.25">
      <c r="A76" s="79">
        <v>3</v>
      </c>
      <c r="B76" s="79">
        <f>'data in order'!AI41</f>
        <v>-0.31399999999999295</v>
      </c>
      <c r="C76" s="66">
        <f>'data in order'!AJ41</f>
        <v>-1.6702127659574094E-3</v>
      </c>
      <c r="D76" s="79">
        <v>188</v>
      </c>
    </row>
    <row r="77" spans="1:4" x14ac:dyDescent="0.25">
      <c r="A77" s="79">
        <v>4</v>
      </c>
      <c r="B77" s="79">
        <f>'data in order'!K54</f>
        <v>-5.0000000000007816E-3</v>
      </c>
      <c r="C77" s="66">
        <f>'data in order'!L54</f>
        <v>-5.0000000000007818E-4</v>
      </c>
      <c r="D77" s="79">
        <v>10</v>
      </c>
    </row>
    <row r="78" spans="1:4" x14ac:dyDescent="0.25">
      <c r="A78" s="79">
        <v>4</v>
      </c>
      <c r="B78" s="79">
        <f>'data in order'!Q54</f>
        <v>2.0000000000006679E-3</v>
      </c>
      <c r="C78" s="66">
        <f>'data in order'!R54</f>
        <v>2.000000000000668E-4</v>
      </c>
      <c r="D78" s="79">
        <v>10</v>
      </c>
    </row>
    <row r="79" spans="1:4" x14ac:dyDescent="0.25">
      <c r="A79" s="79">
        <v>4</v>
      </c>
      <c r="B79" s="79">
        <f>'data in order'!W54</f>
        <v>6.9999999999996732E-3</v>
      </c>
      <c r="C79" s="66">
        <f>'data in order'!X54</f>
        <v>6.9999999999996736E-4</v>
      </c>
      <c r="D79" s="79">
        <v>10</v>
      </c>
    </row>
    <row r="80" spans="1:4" x14ac:dyDescent="0.25">
      <c r="A80" s="79">
        <v>4</v>
      </c>
      <c r="B80" s="79">
        <f>'data in order'!AC54</f>
        <v>7.9999999999991189E-3</v>
      </c>
      <c r="C80" s="66">
        <f>'data in order'!AD54</f>
        <v>7.9999999999991189E-4</v>
      </c>
      <c r="D80" s="79">
        <v>10</v>
      </c>
    </row>
    <row r="81" spans="1:4" x14ac:dyDescent="0.25">
      <c r="A81" s="79">
        <v>4</v>
      </c>
      <c r="B81" s="79">
        <f>'data in order'!AI54</f>
        <v>2.1000000000000796E-2</v>
      </c>
      <c r="C81" s="66">
        <f>'data in order'!AJ54</f>
        <v>2.1000000000000797E-3</v>
      </c>
      <c r="D81" s="79">
        <v>10</v>
      </c>
    </row>
    <row r="82" spans="1:4" x14ac:dyDescent="0.25">
      <c r="A82" s="79">
        <v>4</v>
      </c>
      <c r="B82" s="79">
        <f>'data in order'!K55</f>
        <v>-2.4999999999998579E-2</v>
      </c>
      <c r="C82" s="66">
        <f>'data in order'!L55</f>
        <v>-5.3191489361699104E-4</v>
      </c>
      <c r="D82" s="79">
        <v>47</v>
      </c>
    </row>
    <row r="83" spans="1:4" x14ac:dyDescent="0.25">
      <c r="A83" s="79">
        <v>4</v>
      </c>
      <c r="B83" s="79">
        <f>'data in order'!Q55</f>
        <v>-5.4999999999999716E-2</v>
      </c>
      <c r="C83" s="66">
        <f>'data in order'!R55</f>
        <v>-1.1702127659574408E-3</v>
      </c>
      <c r="D83" s="79">
        <v>47</v>
      </c>
    </row>
    <row r="84" spans="1:4" x14ac:dyDescent="0.25">
      <c r="A84" s="79">
        <v>4</v>
      </c>
      <c r="B84" s="79">
        <f>'data in order'!W55</f>
        <v>-7.3999999999998067E-2</v>
      </c>
      <c r="C84" s="66">
        <f>'data in order'!X55</f>
        <v>-1.5744680851063418E-3</v>
      </c>
      <c r="D84" s="79">
        <v>47</v>
      </c>
    </row>
    <row r="85" spans="1:4" x14ac:dyDescent="0.25">
      <c r="A85" s="79">
        <v>4</v>
      </c>
      <c r="B85" s="79">
        <f>'data in order'!AC55</f>
        <v>-8.100000000000307E-2</v>
      </c>
      <c r="C85" s="66">
        <f>'data in order'!AD55</f>
        <v>-1.7234042553192143E-3</v>
      </c>
      <c r="D85" s="79">
        <v>47</v>
      </c>
    </row>
    <row r="86" spans="1:4" x14ac:dyDescent="0.25">
      <c r="A86" s="79">
        <v>4</v>
      </c>
      <c r="B86" s="79">
        <f>'data in order'!AI55</f>
        <v>-6.0000000000002274E-2</v>
      </c>
      <c r="C86" s="66">
        <f>'data in order'!AJ55</f>
        <v>-1.2765957446808994E-3</v>
      </c>
      <c r="D86" s="79">
        <v>47</v>
      </c>
    </row>
    <row r="87" spans="1:4" x14ac:dyDescent="0.25">
      <c r="A87" s="79">
        <v>4</v>
      </c>
      <c r="B87" s="79">
        <f>'data in order'!K56</f>
        <v>-0.10500000000000398</v>
      </c>
      <c r="C87" s="66">
        <f>'data in order'!L56</f>
        <v>-1.117021276595787E-3</v>
      </c>
      <c r="D87" s="79">
        <v>94</v>
      </c>
    </row>
    <row r="88" spans="1:4" x14ac:dyDescent="0.25">
      <c r="A88" s="79">
        <v>4</v>
      </c>
      <c r="B88" s="79">
        <f>'data in order'!Q56</f>
        <v>-0.1039999999999992</v>
      </c>
      <c r="C88" s="66">
        <f>'data in order'!R56</f>
        <v>-1.1063829787233959E-3</v>
      </c>
      <c r="D88" s="79">
        <v>94</v>
      </c>
    </row>
    <row r="89" spans="1:4" x14ac:dyDescent="0.25">
      <c r="A89" s="79">
        <v>4</v>
      </c>
      <c r="B89" s="79">
        <f>'data in order'!W56</f>
        <v>-8.7000000000003297E-2</v>
      </c>
      <c r="C89" s="66">
        <f>'data in order'!X56</f>
        <v>-9.255319148936521E-4</v>
      </c>
      <c r="D89" s="79">
        <v>94</v>
      </c>
    </row>
    <row r="90" spans="1:4" x14ac:dyDescent="0.25">
      <c r="A90" s="79">
        <v>4</v>
      </c>
      <c r="B90" s="79">
        <f>'data in order'!AC56</f>
        <v>-0.10800000000000409</v>
      </c>
      <c r="C90" s="66">
        <f>'data in order'!AD56</f>
        <v>-1.1489361702128095E-3</v>
      </c>
      <c r="D90" s="79">
        <v>94</v>
      </c>
    </row>
    <row r="91" spans="1:4" x14ac:dyDescent="0.25">
      <c r="A91" s="79">
        <v>4</v>
      </c>
      <c r="B91" s="79">
        <f>'data in order'!AI56</f>
        <v>-0.14900000000000091</v>
      </c>
      <c r="C91" s="66">
        <f>'data in order'!AJ56</f>
        <v>-1.5851063829787331E-3</v>
      </c>
      <c r="D91" s="79">
        <v>94</v>
      </c>
    </row>
    <row r="92" spans="1:4" x14ac:dyDescent="0.25">
      <c r="A92" s="79">
        <v>4</v>
      </c>
      <c r="B92" s="79">
        <f>'data in order'!K57</f>
        <v>-0.20400000000000773</v>
      </c>
      <c r="C92" s="66">
        <f>'data in order'!L57</f>
        <v>-1.4468085106383527E-3</v>
      </c>
      <c r="D92" s="79">
        <v>141</v>
      </c>
    </row>
    <row r="93" spans="1:4" x14ac:dyDescent="0.25">
      <c r="A93" s="79">
        <v>4</v>
      </c>
      <c r="B93" s="79">
        <f>'data in order'!Q57</f>
        <v>-0.1939999999999884</v>
      </c>
      <c r="C93" s="66">
        <f>'data in order'!R57</f>
        <v>-1.3758865248226129E-3</v>
      </c>
      <c r="D93" s="79">
        <v>141</v>
      </c>
    </row>
    <row r="94" spans="1:4" x14ac:dyDescent="0.25">
      <c r="A94" s="79">
        <v>4</v>
      </c>
      <c r="B94" s="79">
        <f>'data in order'!W57</f>
        <v>-0.21999999999999886</v>
      </c>
      <c r="C94" s="66">
        <f>'data in order'!X57</f>
        <v>-1.5602836879432544E-3</v>
      </c>
      <c r="D94" s="79">
        <v>141</v>
      </c>
    </row>
    <row r="95" spans="1:4" x14ac:dyDescent="0.25">
      <c r="A95" s="79">
        <v>4</v>
      </c>
      <c r="B95" s="79">
        <f>'data in order'!AC57</f>
        <v>-0.26400000000001</v>
      </c>
      <c r="C95" s="66">
        <f>'data in order'!AD57</f>
        <v>-1.8723404255319858E-3</v>
      </c>
      <c r="D95" s="79">
        <v>141</v>
      </c>
    </row>
    <row r="96" spans="1:4" x14ac:dyDescent="0.25">
      <c r="A96" s="79">
        <v>4</v>
      </c>
      <c r="B96" s="79">
        <f>'data in order'!AI57</f>
        <v>-0.23500000000001364</v>
      </c>
      <c r="C96" s="66">
        <f>'data in order'!AJ57</f>
        <v>-1.6666666666667635E-3</v>
      </c>
      <c r="D96" s="79">
        <v>141</v>
      </c>
    </row>
    <row r="97" spans="1:4" x14ac:dyDescent="0.25">
      <c r="A97" s="79">
        <v>4</v>
      </c>
      <c r="B97" s="79">
        <f>'data in order'!K58</f>
        <v>-0.18700000000001182</v>
      </c>
      <c r="C97" s="66">
        <f>'data in order'!L58</f>
        <v>-9.9468085106389271E-4</v>
      </c>
      <c r="D97" s="79">
        <v>188</v>
      </c>
    </row>
    <row r="98" spans="1:4" x14ac:dyDescent="0.25">
      <c r="A98" s="79">
        <v>4</v>
      </c>
      <c r="B98" s="79">
        <f>'data in order'!Q58</f>
        <v>-0.21700000000001296</v>
      </c>
      <c r="C98" s="66">
        <f>'data in order'!R58</f>
        <v>-1.154255319149005E-3</v>
      </c>
      <c r="D98" s="79">
        <v>188</v>
      </c>
    </row>
    <row r="99" spans="1:4" x14ac:dyDescent="0.25">
      <c r="A99" s="79">
        <v>4</v>
      </c>
      <c r="B99" s="79">
        <f>'data in order'!W58</f>
        <v>-0.31999999999999318</v>
      </c>
      <c r="C99" s="66">
        <f>'data in order'!X58</f>
        <v>-1.7021276595744319E-3</v>
      </c>
      <c r="D99" s="79">
        <v>188</v>
      </c>
    </row>
    <row r="100" spans="1:4" x14ac:dyDescent="0.25">
      <c r="A100" s="79">
        <v>4</v>
      </c>
      <c r="B100" s="79">
        <f>'data in order'!AC58</f>
        <v>-0.3779999999999859</v>
      </c>
      <c r="C100" s="66">
        <f>'data in order'!AD58</f>
        <v>-2.0106382978722654E-3</v>
      </c>
      <c r="D100" s="79">
        <v>188</v>
      </c>
    </row>
    <row r="101" spans="1:4" x14ac:dyDescent="0.25">
      <c r="A101" s="79">
        <v>4</v>
      </c>
      <c r="B101" s="79">
        <f>'data in order'!AI58</f>
        <v>-0.38700000000000045</v>
      </c>
      <c r="C101" s="66">
        <f>'data in order'!AJ58</f>
        <v>-2.0585106382978746E-3</v>
      </c>
      <c r="D101" s="79">
        <v>188</v>
      </c>
    </row>
    <row r="102" spans="1:4" x14ac:dyDescent="0.25">
      <c r="A102" s="79">
        <v>5</v>
      </c>
      <c r="B102" s="79">
        <f>'data in order'!K71</f>
        <v>6.0999999999999943E-2</v>
      </c>
      <c r="C102" s="66">
        <f>'data in order'!L71</f>
        <v>6.0999999999999943E-3</v>
      </c>
      <c r="D102" s="79">
        <v>10</v>
      </c>
    </row>
    <row r="103" spans="1:4" x14ac:dyDescent="0.25">
      <c r="A103" s="79">
        <v>5</v>
      </c>
      <c r="B103" s="79">
        <f>'data in order'!Q71</f>
        <v>1.9000000000000128E-2</v>
      </c>
      <c r="C103" s="66">
        <f>'data in order'!R71</f>
        <v>1.9000000000000128E-3</v>
      </c>
      <c r="D103" s="79">
        <v>10</v>
      </c>
    </row>
    <row r="104" spans="1:4" x14ac:dyDescent="0.25">
      <c r="A104" s="79">
        <v>5</v>
      </c>
      <c r="B104" s="79">
        <f>'data in order'!W71</f>
        <v>-3.0000000000001137E-3</v>
      </c>
      <c r="C104" s="66">
        <f>'data in order'!X71</f>
        <v>-3.0000000000001136E-4</v>
      </c>
      <c r="D104" s="79">
        <v>10</v>
      </c>
    </row>
    <row r="105" spans="1:4" x14ac:dyDescent="0.25">
      <c r="A105" s="79">
        <v>5</v>
      </c>
      <c r="B105" s="79">
        <f>'data in order'!AC71</f>
        <v>9.9999999999944578E-4</v>
      </c>
      <c r="C105" s="66">
        <f>'data in order'!AD71</f>
        <v>9.9999999999944575E-5</v>
      </c>
      <c r="D105" s="79">
        <v>10</v>
      </c>
    </row>
    <row r="106" spans="1:4" x14ac:dyDescent="0.25">
      <c r="A106" s="79">
        <v>5</v>
      </c>
      <c r="B106" s="79">
        <f>'data in order'!AI71</f>
        <v>-1.9000000000000128E-2</v>
      </c>
      <c r="C106" s="66">
        <f>'data in order'!AJ71</f>
        <v>-1.9000000000000128E-3</v>
      </c>
      <c r="D106" s="79">
        <v>10</v>
      </c>
    </row>
    <row r="107" spans="1:4" x14ac:dyDescent="0.25">
      <c r="A107" s="79">
        <v>5</v>
      </c>
      <c r="B107" s="79">
        <f>'data in order'!K72</f>
        <v>-2.1999999999998465E-2</v>
      </c>
      <c r="C107" s="66">
        <f>'data in order'!L72</f>
        <v>-4.6808510638294605E-4</v>
      </c>
      <c r="D107" s="79">
        <v>47</v>
      </c>
    </row>
    <row r="108" spans="1:4" x14ac:dyDescent="0.25">
      <c r="A108" s="79">
        <v>5</v>
      </c>
      <c r="B108" s="79">
        <f>'data in order'!Q72</f>
        <v>-5.5999999999997385E-2</v>
      </c>
      <c r="C108" s="66">
        <f>'data in order'!R72</f>
        <v>-1.1914893617020719E-3</v>
      </c>
      <c r="D108" s="79">
        <v>47</v>
      </c>
    </row>
    <row r="109" spans="1:4" x14ac:dyDescent="0.25">
      <c r="A109" s="79">
        <v>5</v>
      </c>
      <c r="B109" s="79">
        <f>'data in order'!W72</f>
        <v>-9.1999999999998749E-2</v>
      </c>
      <c r="C109" s="66">
        <f>'data in order'!X72</f>
        <v>-1.9574468085106116E-3</v>
      </c>
      <c r="D109" s="79">
        <v>47</v>
      </c>
    </row>
    <row r="110" spans="1:4" x14ac:dyDescent="0.25">
      <c r="A110" s="79">
        <v>5</v>
      </c>
      <c r="B110" s="79">
        <f>'data in order'!AC72</f>
        <v>-9.100000000000108E-2</v>
      </c>
      <c r="C110" s="66">
        <f>'data in order'!AD72</f>
        <v>-1.9361702127659805E-3</v>
      </c>
      <c r="D110" s="79">
        <v>47</v>
      </c>
    </row>
    <row r="111" spans="1:4" x14ac:dyDescent="0.25">
      <c r="A111" s="79">
        <v>5</v>
      </c>
      <c r="B111" s="79">
        <f>'data in order'!AI72</f>
        <v>-8.4000000000003183E-2</v>
      </c>
      <c r="C111" s="66">
        <f>'data in order'!AJ72</f>
        <v>-1.7872340425532593E-3</v>
      </c>
      <c r="D111" s="79">
        <v>47</v>
      </c>
    </row>
    <row r="112" spans="1:4" x14ac:dyDescent="0.25">
      <c r="A112" s="79">
        <v>5</v>
      </c>
      <c r="B112" s="79">
        <f>'data in order'!K73</f>
        <v>-0.1039999999999992</v>
      </c>
      <c r="C112" s="66">
        <f>'data in order'!L73</f>
        <v>-1.1063829787233959E-3</v>
      </c>
      <c r="D112" s="79">
        <v>94</v>
      </c>
    </row>
    <row r="113" spans="1:4" x14ac:dyDescent="0.25">
      <c r="A113" s="79">
        <v>5</v>
      </c>
      <c r="B113" s="79">
        <f>'data in order'!Q73</f>
        <v>-0.12600000000000477</v>
      </c>
      <c r="C113" s="66">
        <f>'data in order'!R73</f>
        <v>-1.3404255319149445E-3</v>
      </c>
      <c r="D113" s="79">
        <v>94</v>
      </c>
    </row>
    <row r="114" spans="1:4" x14ac:dyDescent="0.25">
      <c r="A114" s="79">
        <v>5</v>
      </c>
      <c r="B114" s="79">
        <f>'data in order'!W73</f>
        <v>-0.12699999999999534</v>
      </c>
      <c r="C114" s="66">
        <f>'data in order'!X73</f>
        <v>-1.3510638297871845E-3</v>
      </c>
      <c r="D114" s="79">
        <v>94</v>
      </c>
    </row>
    <row r="115" spans="1:4" x14ac:dyDescent="0.25">
      <c r="A115" s="79">
        <v>5</v>
      </c>
      <c r="B115" s="79">
        <f>'data in order'!AC73</f>
        <v>-0.12600000000000477</v>
      </c>
      <c r="C115" s="66">
        <f>'data in order'!AD73</f>
        <v>-1.3404255319149445E-3</v>
      </c>
      <c r="D115" s="79">
        <v>94</v>
      </c>
    </row>
    <row r="116" spans="1:4" x14ac:dyDescent="0.25">
      <c r="A116" s="79">
        <v>5</v>
      </c>
      <c r="B116" s="79">
        <f>'data in order'!AI73</f>
        <v>-0.18099999999999739</v>
      </c>
      <c r="C116" s="66">
        <f>'data in order'!AJ73</f>
        <v>-1.9255319148935891E-3</v>
      </c>
      <c r="D116" s="79">
        <v>94</v>
      </c>
    </row>
    <row r="117" spans="1:4" x14ac:dyDescent="0.25">
      <c r="A117" s="79">
        <v>5</v>
      </c>
      <c r="B117" s="79">
        <f>'data in order'!K74</f>
        <v>-0.20599999999998886</v>
      </c>
      <c r="C117" s="66">
        <f>'data in order'!L74</f>
        <v>-1.4609929078013395E-3</v>
      </c>
      <c r="D117" s="79">
        <v>141</v>
      </c>
    </row>
    <row r="118" spans="1:4" x14ac:dyDescent="0.25">
      <c r="A118" s="79">
        <v>5</v>
      </c>
      <c r="B118" s="79">
        <f>'data in order'!Q74</f>
        <v>-0.20900000000000318</v>
      </c>
      <c r="C118" s="66">
        <f>'data in order'!R74</f>
        <v>-1.4822695035461219E-3</v>
      </c>
      <c r="D118" s="79">
        <v>141</v>
      </c>
    </row>
    <row r="119" spans="1:4" x14ac:dyDescent="0.25">
      <c r="A119" s="79">
        <v>5</v>
      </c>
      <c r="B119" s="79">
        <f>'data in order'!W74</f>
        <v>-0.22800000000000864</v>
      </c>
      <c r="C119" s="66">
        <f>'data in order'!X74</f>
        <v>-1.6170212765958059E-3</v>
      </c>
      <c r="D119" s="79">
        <v>141</v>
      </c>
    </row>
    <row r="120" spans="1:4" x14ac:dyDescent="0.25">
      <c r="A120" s="79">
        <v>5</v>
      </c>
      <c r="B120" s="79">
        <f>'data in order'!AC74</f>
        <v>-0.242999999999995</v>
      </c>
      <c r="C120" s="66">
        <f>'data in order'!AD74</f>
        <v>-1.7234042553191135E-3</v>
      </c>
      <c r="D120" s="79">
        <v>141</v>
      </c>
    </row>
    <row r="121" spans="1:4" x14ac:dyDescent="0.25">
      <c r="A121" s="79">
        <v>5</v>
      </c>
      <c r="B121" s="79">
        <f>'data in order'!AI74</f>
        <v>-0.31200000000001182</v>
      </c>
      <c r="C121" s="66">
        <f>'data in order'!AJ74</f>
        <v>-2.2127659574468924E-3</v>
      </c>
      <c r="D121" s="79">
        <v>141</v>
      </c>
    </row>
    <row r="122" spans="1:4" x14ac:dyDescent="0.25">
      <c r="A122" s="79">
        <v>5</v>
      </c>
      <c r="B122" s="79">
        <f>'data in order'!K75</f>
        <v>-0.24600000000000932</v>
      </c>
      <c r="C122" s="66">
        <f>'data in order'!L75</f>
        <v>-1.3085106382979218E-3</v>
      </c>
      <c r="D122" s="79">
        <v>188</v>
      </c>
    </row>
    <row r="123" spans="1:4" x14ac:dyDescent="0.25">
      <c r="A123" s="79">
        <v>5</v>
      </c>
      <c r="B123" s="79">
        <f>'data in order'!Q75</f>
        <v>-0.29300000000000637</v>
      </c>
      <c r="C123" s="66">
        <f>'data in order'!R75</f>
        <v>-1.5585106382979062E-3</v>
      </c>
      <c r="D123" s="79">
        <v>188</v>
      </c>
    </row>
    <row r="124" spans="1:4" x14ac:dyDescent="0.25">
      <c r="A124" s="79">
        <v>5</v>
      </c>
      <c r="B124" s="79">
        <f>'data in order'!W75</f>
        <v>-0.5560000000000116</v>
      </c>
      <c r="C124" s="66">
        <f>'data in order'!X75</f>
        <v>-2.9574468085107001E-3</v>
      </c>
      <c r="D124" s="79">
        <v>188</v>
      </c>
    </row>
    <row r="125" spans="1:4" x14ac:dyDescent="0.25">
      <c r="A125" s="79">
        <v>5</v>
      </c>
      <c r="B125" s="79">
        <f>'data in order'!AC75</f>
        <v>-0.33899999999999864</v>
      </c>
      <c r="C125" s="66">
        <f>'data in order'!AD75</f>
        <v>-1.8031914893616948E-3</v>
      </c>
      <c r="D125" s="79">
        <v>188</v>
      </c>
    </row>
    <row r="126" spans="1:4" x14ac:dyDescent="0.25">
      <c r="A126" s="79">
        <v>5</v>
      </c>
      <c r="B126" s="79">
        <f>'data in order'!AI75</f>
        <v>-0.43899999999999295</v>
      </c>
      <c r="C126" s="66">
        <f>'data in order'!AJ75</f>
        <v>-2.3351063829786861E-3</v>
      </c>
      <c r="D126" s="79">
        <v>188</v>
      </c>
    </row>
    <row r="127" spans="1:4" x14ac:dyDescent="0.25">
      <c r="A127" s="79">
        <v>6</v>
      </c>
      <c r="B127" s="79">
        <f>'data in order'!K88</f>
        <v>-0.10100000000000087</v>
      </c>
      <c r="C127" s="66">
        <f>'data in order'!L88</f>
        <v>-1.0100000000000086E-2</v>
      </c>
      <c r="D127" s="79">
        <v>10</v>
      </c>
    </row>
    <row r="128" spans="1:4" x14ac:dyDescent="0.25">
      <c r="A128" s="79">
        <v>6</v>
      </c>
      <c r="B128" s="79">
        <f>'data in order'!Q88</f>
        <v>-1.5000000000000568E-2</v>
      </c>
      <c r="C128" s="66">
        <f>'data in order'!R88</f>
        <v>-1.5000000000000568E-3</v>
      </c>
      <c r="D128" s="79">
        <v>10</v>
      </c>
    </row>
    <row r="129" spans="1:4" x14ac:dyDescent="0.25">
      <c r="A129" s="79">
        <v>6</v>
      </c>
      <c r="B129" s="79">
        <f>'data in order'!W88</f>
        <v>-1.3999999999999346E-2</v>
      </c>
      <c r="C129" s="66">
        <f>'data in order'!X88</f>
        <v>-1.3999999999999347E-3</v>
      </c>
      <c r="D129" s="79">
        <v>10</v>
      </c>
    </row>
    <row r="130" spans="1:4" x14ac:dyDescent="0.25">
      <c r="A130" s="79">
        <v>6</v>
      </c>
      <c r="B130" s="79">
        <f>'data in order'!AC88</f>
        <v>-1.8000000000000682E-2</v>
      </c>
      <c r="C130" s="66">
        <f>'data in order'!AD88</f>
        <v>-1.8000000000000683E-3</v>
      </c>
      <c r="D130" s="79">
        <v>10</v>
      </c>
    </row>
    <row r="131" spans="1:4" x14ac:dyDescent="0.25">
      <c r="A131" s="79">
        <v>6</v>
      </c>
      <c r="B131" s="79">
        <f>'data in order'!AI88</f>
        <v>3.700000000000081E-2</v>
      </c>
      <c r="C131" s="66">
        <f>'data in order'!AJ88</f>
        <v>3.7000000000000808E-3</v>
      </c>
      <c r="D131" s="79">
        <v>10</v>
      </c>
    </row>
    <row r="132" spans="1:4" x14ac:dyDescent="0.25">
      <c r="A132" s="79">
        <v>6</v>
      </c>
      <c r="B132" s="79">
        <f>'data in order'!K89</f>
        <v>-5.1999999999999602E-2</v>
      </c>
      <c r="C132" s="66">
        <f>'data in order'!L89</f>
        <v>-1.1063829787233959E-3</v>
      </c>
      <c r="D132" s="79">
        <v>47</v>
      </c>
    </row>
    <row r="133" spans="1:4" x14ac:dyDescent="0.25">
      <c r="A133" s="79">
        <v>6</v>
      </c>
      <c r="B133" s="79">
        <f>'data in order'!Q89</f>
        <v>-4.5000000000001705E-2</v>
      </c>
      <c r="C133" s="66">
        <f>'data in order'!R89</f>
        <v>-9.5744680851067457E-4</v>
      </c>
      <c r="D133" s="79">
        <v>47</v>
      </c>
    </row>
    <row r="134" spans="1:4" x14ac:dyDescent="0.25">
      <c r="A134" s="79">
        <v>6</v>
      </c>
      <c r="B134" s="79">
        <f>'data in order'!W89</f>
        <v>-0.10999999999999943</v>
      </c>
      <c r="C134" s="66">
        <f>'data in order'!X89</f>
        <v>-2.3404255319148816E-3</v>
      </c>
      <c r="D134" s="79">
        <v>47</v>
      </c>
    </row>
    <row r="135" spans="1:4" x14ac:dyDescent="0.25">
      <c r="A135" s="79">
        <v>6</v>
      </c>
      <c r="B135" s="79">
        <f>'data in order'!AC89</f>
        <v>-8.100000000000307E-2</v>
      </c>
      <c r="C135" s="66">
        <f>'data in order'!AD89</f>
        <v>-1.7234042553192143E-3</v>
      </c>
      <c r="D135" s="79">
        <v>47</v>
      </c>
    </row>
    <row r="136" spans="1:4" x14ac:dyDescent="0.25">
      <c r="A136" s="79">
        <v>6</v>
      </c>
      <c r="B136" s="79">
        <f>'data in order'!AI89</f>
        <v>-3.6999999999999034E-2</v>
      </c>
      <c r="C136" s="66">
        <f>'data in order'!AJ89</f>
        <v>-7.8723404255317089E-4</v>
      </c>
      <c r="D136" s="79">
        <v>47</v>
      </c>
    </row>
    <row r="137" spans="1:4" x14ac:dyDescent="0.25">
      <c r="A137" s="79">
        <v>6</v>
      </c>
      <c r="B137" s="79">
        <f>'data in order'!K90</f>
        <v>-0.17100000000000648</v>
      </c>
      <c r="C137" s="66">
        <f>'data in order'!L90</f>
        <v>-1.8191489361702817E-3</v>
      </c>
      <c r="D137" s="79">
        <v>94</v>
      </c>
    </row>
    <row r="138" spans="1:4" x14ac:dyDescent="0.25">
      <c r="A138" s="79">
        <v>6</v>
      </c>
      <c r="B138" s="79">
        <f>'data in order'!Q90</f>
        <v>-0.10200000000000387</v>
      </c>
      <c r="C138" s="66">
        <f>'data in order'!R90</f>
        <v>-1.0851063829787645E-3</v>
      </c>
      <c r="D138" s="79">
        <v>94</v>
      </c>
    </row>
    <row r="139" spans="1:4" x14ac:dyDescent="0.25">
      <c r="A139" s="79">
        <v>6</v>
      </c>
      <c r="B139" s="79">
        <f>'data in order'!W90</f>
        <v>-0.10200000000000387</v>
      </c>
      <c r="C139" s="66">
        <f>'data in order'!X90</f>
        <v>-1.0851063829787645E-3</v>
      </c>
      <c r="D139" s="79">
        <v>94</v>
      </c>
    </row>
    <row r="140" spans="1:4" x14ac:dyDescent="0.25">
      <c r="A140" s="79">
        <v>6</v>
      </c>
      <c r="B140" s="79">
        <f>'data in order'!AC90</f>
        <v>-0.14900000000000091</v>
      </c>
      <c r="C140" s="66">
        <f>'data in order'!AD90</f>
        <v>-1.5851063829787331E-3</v>
      </c>
      <c r="D140" s="79">
        <v>94</v>
      </c>
    </row>
    <row r="141" spans="1:4" x14ac:dyDescent="0.25">
      <c r="A141" s="79">
        <v>6</v>
      </c>
      <c r="B141" s="79">
        <f>'data in order'!AI90</f>
        <v>-0.14400000000000546</v>
      </c>
      <c r="C141" s="66">
        <f>'data in order'!AJ90</f>
        <v>-1.5319148936170793E-3</v>
      </c>
      <c r="D141" s="79">
        <v>94</v>
      </c>
    </row>
    <row r="142" spans="1:4" x14ac:dyDescent="0.25">
      <c r="A142" s="79">
        <v>6</v>
      </c>
      <c r="B142" s="79">
        <f>'data in order'!K91</f>
        <v>-0.28700000000000614</v>
      </c>
      <c r="C142" s="66">
        <f>'data in order'!L91</f>
        <v>-2.0354609929078451E-3</v>
      </c>
      <c r="D142" s="79">
        <v>141</v>
      </c>
    </row>
    <row r="143" spans="1:4" x14ac:dyDescent="0.25">
      <c r="A143" s="79">
        <v>6</v>
      </c>
      <c r="B143" s="79">
        <f>'data in order'!Q91</f>
        <v>-0.18600000000000705</v>
      </c>
      <c r="C143" s="66">
        <f>'data in order'!R91</f>
        <v>-1.3191489361702629E-3</v>
      </c>
      <c r="D143" s="79">
        <v>141</v>
      </c>
    </row>
    <row r="144" spans="1:4" x14ac:dyDescent="0.25">
      <c r="A144" s="79">
        <v>6</v>
      </c>
      <c r="B144" s="79">
        <f>'data in order'!W91</f>
        <v>-0.17400000000000659</v>
      </c>
      <c r="C144" s="66">
        <f>'data in order'!X91</f>
        <v>-1.2340425531915361E-3</v>
      </c>
      <c r="D144" s="79">
        <v>141</v>
      </c>
    </row>
    <row r="145" spans="1:4" x14ac:dyDescent="0.25">
      <c r="A145" s="79">
        <v>6</v>
      </c>
      <c r="B145" s="79">
        <f>'data in order'!AC91</f>
        <v>-0.27600000000001046</v>
      </c>
      <c r="C145" s="66">
        <f>'data in order'!AD91</f>
        <v>-1.9574468085107126E-3</v>
      </c>
      <c r="D145" s="79">
        <v>141</v>
      </c>
    </row>
    <row r="146" spans="1:4" x14ac:dyDescent="0.25">
      <c r="A146" s="79">
        <v>6</v>
      </c>
      <c r="B146" s="79">
        <f>'data in order'!AI91</f>
        <v>-0.21299999999999386</v>
      </c>
      <c r="C146" s="66">
        <f>'data in order'!AJ91</f>
        <v>-1.5106382978722968E-3</v>
      </c>
      <c r="D146" s="79">
        <v>141</v>
      </c>
    </row>
    <row r="147" spans="1:4" x14ac:dyDescent="0.25">
      <c r="A147" s="79">
        <v>6</v>
      </c>
      <c r="B147" s="79">
        <f>'data in order'!K92</f>
        <v>-0.29400000000001114</v>
      </c>
      <c r="C147" s="66">
        <f>'data in order'!L92</f>
        <v>-1.5638297872341018E-3</v>
      </c>
      <c r="D147" s="79">
        <v>188</v>
      </c>
    </row>
    <row r="148" spans="1:4" x14ac:dyDescent="0.25">
      <c r="A148" s="79">
        <v>6</v>
      </c>
      <c r="B148" s="79">
        <f>'data in order'!Q92</f>
        <v>-0.27799999999999159</v>
      </c>
      <c r="C148" s="66">
        <f>'data in order'!R92</f>
        <v>-1.4787234042552744E-3</v>
      </c>
      <c r="D148" s="79">
        <v>188</v>
      </c>
    </row>
    <row r="149" spans="1:4" x14ac:dyDescent="0.25">
      <c r="A149" s="79">
        <v>6</v>
      </c>
      <c r="B149" s="79">
        <f>'data in order'!W92</f>
        <v>-0.47300000000001319</v>
      </c>
      <c r="C149" s="66">
        <f>'data in order'!X92</f>
        <v>-2.5159574468085807E-3</v>
      </c>
      <c r="D149" s="79">
        <v>188</v>
      </c>
    </row>
    <row r="150" spans="1:4" x14ac:dyDescent="0.25">
      <c r="A150" s="79">
        <v>6</v>
      </c>
      <c r="B150" s="79">
        <f>'data in order'!AC92</f>
        <v>-0.38599999999999568</v>
      </c>
      <c r="C150" s="66">
        <f>'data in order'!AD92</f>
        <v>-2.053191489361679E-3</v>
      </c>
      <c r="D150" s="79">
        <v>188</v>
      </c>
    </row>
    <row r="151" spans="1:4" x14ac:dyDescent="0.25">
      <c r="A151" s="79">
        <v>6</v>
      </c>
      <c r="B151" s="79">
        <f>'data in order'!AI92</f>
        <v>-0.35900000000000887</v>
      </c>
      <c r="C151" s="66">
        <f>'data in order'!AJ92</f>
        <v>-1.9095744680851536E-3</v>
      </c>
      <c r="D151" s="79">
        <v>188</v>
      </c>
    </row>
    <row r="152" spans="1:4" x14ac:dyDescent="0.25">
      <c r="A152" s="79">
        <v>7</v>
      </c>
      <c r="B152" s="79">
        <f>'data in order'!K105</f>
        <v>-5.8999999999999275E-2</v>
      </c>
      <c r="C152" s="66">
        <f>'data in order'!L105</f>
        <v>-5.8999999999999279E-3</v>
      </c>
      <c r="D152" s="79">
        <v>10</v>
      </c>
    </row>
    <row r="153" spans="1:4" x14ac:dyDescent="0.25">
      <c r="A153" s="79">
        <v>7</v>
      </c>
      <c r="B153" s="79">
        <f>'data in order'!Q105</f>
        <v>-1.1200000000000543E-2</v>
      </c>
      <c r="C153" s="66">
        <f>'data in order'!R105</f>
        <v>-1.1200000000000543E-3</v>
      </c>
      <c r="D153" s="79">
        <v>10</v>
      </c>
    </row>
    <row r="154" spans="1:4" x14ac:dyDescent="0.25">
      <c r="A154" s="79">
        <v>7</v>
      </c>
      <c r="B154" s="79">
        <f>'data in order'!W105</f>
        <v>2.5999999999999801E-2</v>
      </c>
      <c r="C154" s="66">
        <f>'data in order'!X105</f>
        <v>2.5999999999999799E-3</v>
      </c>
      <c r="D154" s="79">
        <v>10</v>
      </c>
    </row>
    <row r="155" spans="1:4" x14ac:dyDescent="0.25">
      <c r="A155" s="79">
        <v>7</v>
      </c>
      <c r="B155" s="79">
        <f>'data in order'!AC105</f>
        <v>-1.2000000000000455E-2</v>
      </c>
      <c r="C155" s="66">
        <f>'data in order'!AD105</f>
        <v>-1.2000000000000454E-3</v>
      </c>
      <c r="D155" s="79">
        <v>10</v>
      </c>
    </row>
    <row r="156" spans="1:4" x14ac:dyDescent="0.25">
      <c r="A156" s="79">
        <v>7</v>
      </c>
      <c r="B156" s="79">
        <f>'data in order'!AI105</f>
        <v>1.2000000000000455E-2</v>
      </c>
      <c r="C156" s="66">
        <f>'data in order'!AJ105</f>
        <v>1.2000000000000454E-3</v>
      </c>
      <c r="D156" s="79">
        <v>10</v>
      </c>
    </row>
    <row r="157" spans="1:4" x14ac:dyDescent="0.25">
      <c r="A157" s="79">
        <v>7</v>
      </c>
      <c r="B157" s="79">
        <f>'data in order'!K106</f>
        <v>-4.5000000000001705E-2</v>
      </c>
      <c r="C157" s="66">
        <f>'data in order'!L106</f>
        <v>-9.5744680851067457E-4</v>
      </c>
      <c r="D157" s="79">
        <v>47</v>
      </c>
    </row>
    <row r="158" spans="1:4" x14ac:dyDescent="0.25">
      <c r="A158" s="79">
        <v>7</v>
      </c>
      <c r="B158" s="79">
        <f>'data in order'!Q106</f>
        <v>-4.5999999999999375E-2</v>
      </c>
      <c r="C158" s="66">
        <f>'data in order'!R106</f>
        <v>-9.787234042553058E-4</v>
      </c>
      <c r="D158" s="79">
        <v>47</v>
      </c>
    </row>
    <row r="159" spans="1:4" x14ac:dyDescent="0.25">
      <c r="A159" s="79">
        <v>7</v>
      </c>
      <c r="B159" s="79">
        <f>'data in order'!W106</f>
        <v>-8.2000000000000739E-2</v>
      </c>
      <c r="C159" s="66">
        <f>'data in order'!X106</f>
        <v>-1.7446808510638455E-3</v>
      </c>
      <c r="D159" s="79">
        <v>47</v>
      </c>
    </row>
    <row r="160" spans="1:4" x14ac:dyDescent="0.25">
      <c r="A160" s="79">
        <v>7</v>
      </c>
      <c r="B160" s="79">
        <f>'data in order'!AC106</f>
        <v>-0.10499999999999687</v>
      </c>
      <c r="C160" s="66">
        <f>'data in order'!AD106</f>
        <v>-2.2340425531914227E-3</v>
      </c>
      <c r="D160" s="79">
        <v>47</v>
      </c>
    </row>
    <row r="161" spans="1:4" x14ac:dyDescent="0.25">
      <c r="A161" s="79">
        <v>7</v>
      </c>
      <c r="B161" s="79">
        <f>'data in order'!AI106</f>
        <v>-4.5999999999999375E-2</v>
      </c>
      <c r="C161" s="66">
        <f>'data in order'!AJ106</f>
        <v>-9.787234042553058E-4</v>
      </c>
      <c r="D161" s="79">
        <v>47</v>
      </c>
    </row>
    <row r="162" spans="1:4" x14ac:dyDescent="0.25">
      <c r="A162" s="79">
        <v>7</v>
      </c>
      <c r="B162" s="79">
        <f>'data in order'!K107</f>
        <v>-0.14199999999999591</v>
      </c>
      <c r="C162" s="66">
        <f>'data in order'!L107</f>
        <v>-1.5106382978722968E-3</v>
      </c>
      <c r="D162" s="79">
        <v>94</v>
      </c>
    </row>
    <row r="163" spans="1:4" x14ac:dyDescent="0.25">
      <c r="A163" s="79">
        <v>7</v>
      </c>
      <c r="B163" s="79">
        <f>'data in order'!Q107</f>
        <v>-9.9999999999994316E-2</v>
      </c>
      <c r="C163" s="66">
        <f>'data in order'!R107</f>
        <v>-1.0638297872339821E-3</v>
      </c>
      <c r="D163" s="79">
        <v>94</v>
      </c>
    </row>
    <row r="164" spans="1:4" x14ac:dyDescent="0.25">
      <c r="A164" s="79">
        <v>7</v>
      </c>
      <c r="B164" s="79">
        <f>'data in order'!W107</f>
        <v>-0.10699999999999932</v>
      </c>
      <c r="C164" s="66">
        <f>'data in order'!X107</f>
        <v>-1.1382978723404184E-3</v>
      </c>
      <c r="D164" s="79">
        <v>94</v>
      </c>
    </row>
    <row r="165" spans="1:4" x14ac:dyDescent="0.25">
      <c r="A165" s="79">
        <v>7</v>
      </c>
      <c r="B165" s="79">
        <f>'data in order'!AC107</f>
        <v>-0.14799999999999613</v>
      </c>
      <c r="C165" s="66">
        <f>'data in order'!AD107</f>
        <v>-1.5744680851063418E-3</v>
      </c>
      <c r="D165" s="79">
        <v>94</v>
      </c>
    </row>
    <row r="166" spans="1:4" x14ac:dyDescent="0.25">
      <c r="A166" s="79">
        <v>7</v>
      </c>
      <c r="B166" s="79">
        <f>'data in order'!AI107</f>
        <v>-0.18800000000000239</v>
      </c>
      <c r="C166" s="66">
        <f>'data in order'!AJ107</f>
        <v>-2.0000000000000252E-3</v>
      </c>
      <c r="D166" s="79">
        <v>94</v>
      </c>
    </row>
    <row r="167" spans="1:4" x14ac:dyDescent="0.25">
      <c r="A167" s="79">
        <v>7</v>
      </c>
      <c r="B167" s="79">
        <f>'data in order'!K108</f>
        <v>-0.20400000000000773</v>
      </c>
      <c r="C167" s="66">
        <f>'data in order'!L108</f>
        <v>-1.4468085106383527E-3</v>
      </c>
      <c r="D167" s="79">
        <v>141</v>
      </c>
    </row>
    <row r="168" spans="1:4" x14ac:dyDescent="0.25">
      <c r="A168" s="79">
        <v>7</v>
      </c>
      <c r="B168" s="79">
        <f>'data in order'!Q108</f>
        <v>-0.13800000000000523</v>
      </c>
      <c r="C168" s="66">
        <f>'data in order'!R108</f>
        <v>-9.7872340425535632E-4</v>
      </c>
      <c r="D168" s="79">
        <v>141</v>
      </c>
    </row>
    <row r="169" spans="1:4" x14ac:dyDescent="0.25">
      <c r="A169" s="79">
        <v>7</v>
      </c>
      <c r="B169" s="79">
        <f>'data in order'!W108</f>
        <v>-0.20300000000000296</v>
      </c>
      <c r="C169" s="66">
        <f>'data in order'!X108</f>
        <v>-1.4397163120567586E-3</v>
      </c>
      <c r="D169" s="79">
        <v>141</v>
      </c>
    </row>
    <row r="170" spans="1:4" x14ac:dyDescent="0.25">
      <c r="A170" s="79">
        <v>7</v>
      </c>
      <c r="B170" s="79">
        <f>'data in order'!AC108</f>
        <v>-0.23199999999999932</v>
      </c>
      <c r="C170" s="66">
        <f>'data in order'!AD108</f>
        <v>-1.645390070921981E-3</v>
      </c>
      <c r="D170" s="79">
        <v>141</v>
      </c>
    </row>
    <row r="171" spans="1:4" x14ac:dyDescent="0.25">
      <c r="A171" s="79">
        <v>7</v>
      </c>
      <c r="B171" s="79">
        <f>'data in order'!AI108</f>
        <v>-0.24199999999999022</v>
      </c>
      <c r="C171" s="66">
        <f>'data in order'!AJ108</f>
        <v>-1.7163120567375194E-3</v>
      </c>
      <c r="D171" s="79">
        <v>141</v>
      </c>
    </row>
    <row r="172" spans="1:4" x14ac:dyDescent="0.25">
      <c r="A172" s="79">
        <v>7</v>
      </c>
      <c r="B172" s="79">
        <f>'data in order'!K109</f>
        <v>-0.28200000000001069</v>
      </c>
      <c r="C172" s="66">
        <f>'data in order'!L109</f>
        <v>-1.5000000000000568E-3</v>
      </c>
      <c r="D172" s="79">
        <v>188</v>
      </c>
    </row>
    <row r="173" spans="1:4" x14ac:dyDescent="0.25">
      <c r="A173" s="79">
        <v>7</v>
      </c>
      <c r="B173" s="79">
        <f>'data in order'!Q109</f>
        <v>-0.25030000000000996</v>
      </c>
      <c r="C173" s="66">
        <f>'data in order'!R109</f>
        <v>-1.3313829787234572E-3</v>
      </c>
      <c r="D173" s="79">
        <v>188</v>
      </c>
    </row>
    <row r="174" spans="1:4" x14ac:dyDescent="0.25">
      <c r="A174" s="79">
        <v>7</v>
      </c>
      <c r="B174" s="79">
        <f>'data in order'!W109</f>
        <v>-0.52400000000000091</v>
      </c>
      <c r="C174" s="66">
        <f>'data in order'!X109</f>
        <v>-2.7872340425531962E-3</v>
      </c>
      <c r="D174" s="79">
        <v>188</v>
      </c>
    </row>
    <row r="175" spans="1:4" x14ac:dyDescent="0.25">
      <c r="A175" s="79">
        <v>7</v>
      </c>
      <c r="B175" s="79">
        <f>'data in order'!AC109</f>
        <v>-0.35300000000000864</v>
      </c>
      <c r="C175" s="66">
        <f>'data in order'!AD109</f>
        <v>-1.8776595744681311E-3</v>
      </c>
      <c r="D175" s="79">
        <v>188</v>
      </c>
    </row>
    <row r="176" spans="1:4" x14ac:dyDescent="0.25">
      <c r="A176" s="79">
        <v>7</v>
      </c>
      <c r="B176" s="79">
        <f>'data in order'!AI109</f>
        <v>-0.50399999999999068</v>
      </c>
      <c r="C176" s="66">
        <f>'data in order'!AJ109</f>
        <v>-2.6808510638297377E-3</v>
      </c>
      <c r="D176" s="79">
        <v>188</v>
      </c>
    </row>
    <row r="177" spans="1:4" x14ac:dyDescent="0.25">
      <c r="A177" s="79">
        <v>8</v>
      </c>
      <c r="B177" s="79">
        <f>'data in order'!K122</f>
        <v>0.20199999999999996</v>
      </c>
      <c r="C177" s="66">
        <f>'data in order'!L122</f>
        <v>2.0199999999999996E-2</v>
      </c>
      <c r="D177" s="79">
        <v>10</v>
      </c>
    </row>
    <row r="178" spans="1:4" x14ac:dyDescent="0.25">
      <c r="A178" s="79">
        <v>8</v>
      </c>
      <c r="B178" s="79">
        <f>'data in order'!Q122</f>
        <v>-2.0000000000006679E-3</v>
      </c>
      <c r="C178" s="66">
        <f>'data in order'!R122</f>
        <v>-2.000000000000668E-4</v>
      </c>
      <c r="D178" s="79">
        <v>10</v>
      </c>
    </row>
    <row r="179" spans="1:4" x14ac:dyDescent="0.25">
      <c r="A179" s="79">
        <v>8</v>
      </c>
      <c r="B179" s="79">
        <f>'data in order'!W122</f>
        <v>-2.0000000000006679E-3</v>
      </c>
      <c r="C179" s="66">
        <f>'data in order'!X122</f>
        <v>-2.000000000000668E-4</v>
      </c>
      <c r="D179" s="79">
        <v>10</v>
      </c>
    </row>
    <row r="180" spans="1:4" x14ac:dyDescent="0.25">
      <c r="A180" s="79">
        <v>8</v>
      </c>
      <c r="B180" s="79">
        <f>'data in order'!AC122</f>
        <v>-5.5999999999999162E-2</v>
      </c>
      <c r="C180" s="66">
        <f>'data in order'!AD122</f>
        <v>-5.5999999999999158E-3</v>
      </c>
      <c r="D180" s="79">
        <v>10</v>
      </c>
    </row>
    <row r="181" spans="1:4" x14ac:dyDescent="0.25">
      <c r="A181" s="79">
        <v>8</v>
      </c>
      <c r="B181" s="79">
        <f>'data in order'!AI122</f>
        <v>-9.9999999999997868E-3</v>
      </c>
      <c r="C181" s="66">
        <f>'data in order'!AJ122</f>
        <v>-9.9999999999997877E-4</v>
      </c>
      <c r="D181" s="79">
        <v>10</v>
      </c>
    </row>
    <row r="182" spans="1:4" x14ac:dyDescent="0.25">
      <c r="A182" s="79">
        <v>8</v>
      </c>
      <c r="B182" s="79">
        <f>'data in order'!K123</f>
        <v>-4.6999999999997044E-2</v>
      </c>
      <c r="C182" s="66">
        <f>'data in order'!L123</f>
        <v>-9.9999999999993714E-4</v>
      </c>
      <c r="D182" s="79">
        <v>47</v>
      </c>
    </row>
    <row r="183" spans="1:4" x14ac:dyDescent="0.25">
      <c r="A183" s="79">
        <v>8</v>
      </c>
      <c r="B183" s="79">
        <f>'data in order'!Q123</f>
        <v>-7.6000000000000512E-2</v>
      </c>
      <c r="C183" s="66">
        <f>'data in order'!R123</f>
        <v>-1.6170212765957556E-3</v>
      </c>
      <c r="D183" s="79">
        <v>47</v>
      </c>
    </row>
    <row r="184" spans="1:4" x14ac:dyDescent="0.25">
      <c r="A184" s="79">
        <v>8</v>
      </c>
      <c r="B184" s="79">
        <f>'data in order'!W123</f>
        <v>-8.8000000000000966E-2</v>
      </c>
      <c r="C184" s="66">
        <f>'data in order'!X123</f>
        <v>-1.8723404255319355E-3</v>
      </c>
      <c r="D184" s="79">
        <v>47</v>
      </c>
    </row>
    <row r="185" spans="1:4" x14ac:dyDescent="0.25">
      <c r="A185" s="79">
        <v>8</v>
      </c>
      <c r="B185" s="79">
        <f>'data in order'!AC123</f>
        <v>-0.14200000000000301</v>
      </c>
      <c r="C185" s="66">
        <f>'data in order'!AD123</f>
        <v>-3.021276595744745E-3</v>
      </c>
      <c r="D185" s="79">
        <v>47</v>
      </c>
    </row>
    <row r="186" spans="1:4" x14ac:dyDescent="0.25">
      <c r="A186" s="79">
        <v>8</v>
      </c>
      <c r="B186" s="79">
        <f>'data in order'!AI123</f>
        <v>-4.2999999999999261E-2</v>
      </c>
      <c r="C186" s="66">
        <f>'data in order'!AJ123</f>
        <v>-9.1489361702126086E-4</v>
      </c>
      <c r="D186" s="79">
        <v>47</v>
      </c>
    </row>
    <row r="187" spans="1:4" x14ac:dyDescent="0.25">
      <c r="A187" s="79">
        <v>8</v>
      </c>
      <c r="B187" s="79">
        <f>'data in order'!K124</f>
        <v>-0.11400000000000432</v>
      </c>
      <c r="C187" s="66">
        <f>'data in order'!L124</f>
        <v>-1.2127659574468544E-3</v>
      </c>
      <c r="D187" s="79">
        <v>94</v>
      </c>
    </row>
    <row r="188" spans="1:4" x14ac:dyDescent="0.25">
      <c r="A188" s="79">
        <v>8</v>
      </c>
      <c r="B188" s="79">
        <f>'data in order'!Q124</f>
        <v>-0.10699999999999932</v>
      </c>
      <c r="C188" s="66">
        <f>'data in order'!R124</f>
        <v>-1.1382978723404184E-3</v>
      </c>
      <c r="D188" s="79">
        <v>94</v>
      </c>
    </row>
    <row r="189" spans="1:4" x14ac:dyDescent="0.25">
      <c r="A189" s="79">
        <v>8</v>
      </c>
      <c r="B189" s="79">
        <f>'data in order'!W124</f>
        <v>-0.11299999999999955</v>
      </c>
      <c r="C189" s="66">
        <f>'data in order'!X124</f>
        <v>-1.2021276595744633E-3</v>
      </c>
      <c r="D189" s="79">
        <v>94</v>
      </c>
    </row>
    <row r="190" spans="1:4" x14ac:dyDescent="0.25">
      <c r="A190" s="79">
        <v>8</v>
      </c>
      <c r="B190" s="79">
        <f>'data in order'!AC124</f>
        <v>-0.18500000000000227</v>
      </c>
      <c r="C190" s="66">
        <f>'data in order'!AD124</f>
        <v>-1.9680851063830027E-3</v>
      </c>
      <c r="D190" s="79">
        <v>94</v>
      </c>
    </row>
    <row r="191" spans="1:4" x14ac:dyDescent="0.25">
      <c r="A191" s="79">
        <v>8</v>
      </c>
      <c r="B191" s="79">
        <f>'data in order'!AI124</f>
        <v>-0.17000000000000171</v>
      </c>
      <c r="C191" s="66">
        <f>'data in order'!AJ124</f>
        <v>-1.8085106382978904E-3</v>
      </c>
      <c r="D191" s="79">
        <v>94</v>
      </c>
    </row>
    <row r="192" spans="1:4" x14ac:dyDescent="0.25">
      <c r="A192" s="79">
        <v>8</v>
      </c>
      <c r="B192" s="79">
        <f>'data in order'!K125</f>
        <v>-0.15199999999998681</v>
      </c>
      <c r="C192" s="66">
        <f>'data in order'!L125</f>
        <v>-1.0780141843970696E-3</v>
      </c>
      <c r="D192" s="79">
        <v>141</v>
      </c>
    </row>
    <row r="193" spans="1:4" x14ac:dyDescent="0.25">
      <c r="A193" s="79">
        <v>8</v>
      </c>
      <c r="B193" s="79">
        <f>'data in order'!Q125</f>
        <v>-0.12600000000000477</v>
      </c>
      <c r="C193" s="66">
        <f>'data in order'!R125</f>
        <v>-8.9361702127662963E-4</v>
      </c>
      <c r="D193" s="79">
        <v>141</v>
      </c>
    </row>
    <row r="194" spans="1:4" x14ac:dyDescent="0.25">
      <c r="A194" s="79">
        <v>8</v>
      </c>
      <c r="B194" s="79">
        <f>'data in order'!W125</f>
        <v>-0.1839999999999975</v>
      </c>
      <c r="C194" s="66">
        <f>'data in order'!X125</f>
        <v>-1.3049645390070745E-3</v>
      </c>
      <c r="D194" s="79">
        <v>141</v>
      </c>
    </row>
    <row r="195" spans="1:4" x14ac:dyDescent="0.25">
      <c r="A195" s="79">
        <v>8</v>
      </c>
      <c r="B195" s="79">
        <f>'data in order'!AC125</f>
        <v>-0.28800000000001091</v>
      </c>
      <c r="C195" s="66">
        <f>'data in order'!AD125</f>
        <v>-2.0425531914894392E-3</v>
      </c>
      <c r="D195" s="79">
        <v>141</v>
      </c>
    </row>
    <row r="196" spans="1:4" x14ac:dyDescent="0.25">
      <c r="A196" s="79">
        <v>8</v>
      </c>
      <c r="B196" s="79">
        <f>'data in order'!AI125</f>
        <v>-0.24500000000000455</v>
      </c>
      <c r="C196" s="66">
        <f>'data in order'!AJ125</f>
        <v>-1.7375886524823017E-3</v>
      </c>
      <c r="D196" s="79">
        <v>141</v>
      </c>
    </row>
    <row r="197" spans="1:4" x14ac:dyDescent="0.25">
      <c r="A197" s="79">
        <v>8</v>
      </c>
      <c r="B197" s="79">
        <f>'data in order'!K126</f>
        <v>-0.18999999999999773</v>
      </c>
      <c r="C197" s="66">
        <f>'data in order'!L126</f>
        <v>-1.0106382978723283E-3</v>
      </c>
      <c r="D197" s="79">
        <v>188</v>
      </c>
    </row>
    <row r="198" spans="1:4" x14ac:dyDescent="0.25">
      <c r="A198" s="79">
        <v>8</v>
      </c>
      <c r="B198" s="79">
        <f>'data in order'!Q126</f>
        <v>-0.22599999999999909</v>
      </c>
      <c r="C198" s="66">
        <f>'data in order'!R126</f>
        <v>-1.2021276595744633E-3</v>
      </c>
      <c r="D198" s="79">
        <v>188</v>
      </c>
    </row>
    <row r="199" spans="1:4" x14ac:dyDescent="0.25">
      <c r="A199" s="79">
        <v>8</v>
      </c>
      <c r="B199" s="79">
        <f>'data in order'!W126</f>
        <v>-0.34499999999999886</v>
      </c>
      <c r="C199" s="66">
        <f>'data in order'!X126</f>
        <v>-1.8351063829787173E-3</v>
      </c>
      <c r="D199" s="79">
        <v>188</v>
      </c>
    </row>
    <row r="200" spans="1:4" x14ac:dyDescent="0.25">
      <c r="A200" s="79">
        <v>8</v>
      </c>
      <c r="B200" s="79">
        <f>'data in order'!AC126</f>
        <v>-0.41499999999999204</v>
      </c>
      <c r="C200" s="66">
        <f>'data in order'!AD126</f>
        <v>-2.2074468085105958E-3</v>
      </c>
      <c r="D200" s="79">
        <v>188</v>
      </c>
    </row>
    <row r="201" spans="1:4" x14ac:dyDescent="0.25">
      <c r="A201" s="79">
        <v>8</v>
      </c>
      <c r="B201" s="79">
        <f>'data in order'!AI126</f>
        <v>-0.53700000000000614</v>
      </c>
      <c r="C201" s="66">
        <f>'data in order'!AJ126</f>
        <v>-2.8563829787234371E-3</v>
      </c>
      <c r="D201" s="79">
        <v>188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workbookViewId="0">
      <selection activeCell="I18" sqref="I18"/>
    </sheetView>
  </sheetViews>
  <sheetFormatPr defaultRowHeight="13.2" x14ac:dyDescent="0.25"/>
  <cols>
    <col min="1" max="7" width="8.88671875" style="9"/>
    <col min="8" max="8" width="13.77734375" style="9" customWidth="1"/>
    <col min="9" max="10" width="8.88671875" style="9"/>
    <col min="11" max="11" width="12.33203125" style="9" bestFit="1" customWidth="1"/>
    <col min="12" max="12" width="9.44140625" style="9" customWidth="1"/>
    <col min="13" max="13" width="12" style="9" customWidth="1"/>
    <col min="14" max="17" width="8.88671875" style="9"/>
    <col min="18" max="18" width="17.77734375" style="9" customWidth="1"/>
    <col min="19" max="16384" width="8.88671875" style="9"/>
  </cols>
  <sheetData>
    <row r="1" spans="1:26" x14ac:dyDescent="0.25">
      <c r="A1" s="9" t="s">
        <v>145</v>
      </c>
      <c r="B1" s="9" t="s">
        <v>143</v>
      </c>
      <c r="C1" s="9" t="s">
        <v>144</v>
      </c>
      <c r="D1" s="9" t="s">
        <v>142</v>
      </c>
      <c r="E1" s="71" t="s">
        <v>165</v>
      </c>
      <c r="H1" t="s">
        <v>148</v>
      </c>
      <c r="I1"/>
      <c r="J1"/>
      <c r="K1"/>
      <c r="L1"/>
      <c r="M1"/>
      <c r="N1"/>
      <c r="O1"/>
      <c r="P1"/>
      <c r="R1" t="s">
        <v>148</v>
      </c>
      <c r="S1"/>
      <c r="T1"/>
      <c r="U1"/>
      <c r="V1"/>
      <c r="W1"/>
      <c r="X1"/>
      <c r="Y1"/>
      <c r="Z1"/>
    </row>
    <row r="2" spans="1:26" ht="13.8" thickBot="1" x14ac:dyDescent="0.3">
      <c r="A2" s="9">
        <v>1</v>
      </c>
      <c r="B2" s="9">
        <f>'data in order'!K3</f>
        <v>2.9999999999999361E-2</v>
      </c>
      <c r="C2" s="66">
        <f>'data in order'!L3</f>
        <v>2.9999999999999359E-3</v>
      </c>
      <c r="D2" s="9">
        <v>10</v>
      </c>
      <c r="E2" s="9">
        <f>D2^2</f>
        <v>100</v>
      </c>
      <c r="H2"/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</row>
    <row r="3" spans="1:26" x14ac:dyDescent="0.25">
      <c r="A3" s="9">
        <v>1</v>
      </c>
      <c r="B3" s="9">
        <f>'data in order'!Q3</f>
        <v>-1.699999999999946E-2</v>
      </c>
      <c r="C3" s="66">
        <f>'data in order'!R3</f>
        <v>-1.6999999999999459E-3</v>
      </c>
      <c r="D3" s="9">
        <v>10</v>
      </c>
      <c r="E3" s="9">
        <f t="shared" ref="E3:E66" si="0">D3^2</f>
        <v>100</v>
      </c>
      <c r="H3" s="70" t="s">
        <v>149</v>
      </c>
      <c r="I3" s="70"/>
      <c r="J3"/>
      <c r="K3"/>
      <c r="L3" s="72" t="s">
        <v>166</v>
      </c>
      <c r="M3" s="73"/>
      <c r="N3"/>
      <c r="O3"/>
      <c r="P3"/>
      <c r="R3" s="70" t="s">
        <v>149</v>
      </c>
      <c r="S3" s="70"/>
      <c r="T3"/>
      <c r="U3"/>
      <c r="V3" s="72" t="s">
        <v>166</v>
      </c>
      <c r="W3" s="73"/>
      <c r="X3"/>
      <c r="Y3"/>
      <c r="Z3"/>
    </row>
    <row r="4" spans="1:26" x14ac:dyDescent="0.25">
      <c r="A4" s="9">
        <v>1</v>
      </c>
      <c r="B4" s="9">
        <f>'data in order'!W3</f>
        <v>1.0999999999999233E-2</v>
      </c>
      <c r="C4" s="66">
        <f>'data in order'!X3</f>
        <v>1.0999999999999233E-3</v>
      </c>
      <c r="D4" s="9">
        <v>10</v>
      </c>
      <c r="E4" s="9">
        <f t="shared" si="0"/>
        <v>100</v>
      </c>
      <c r="H4" s="67" t="s">
        <v>150</v>
      </c>
      <c r="I4" s="67">
        <v>0.94991329648545231</v>
      </c>
      <c r="J4"/>
      <c r="K4"/>
      <c r="L4" s="74"/>
      <c r="M4" s="75"/>
      <c r="N4"/>
      <c r="O4"/>
      <c r="P4"/>
      <c r="R4" s="67" t="s">
        <v>150</v>
      </c>
      <c r="S4" s="67">
        <v>0.48891787121686842</v>
      </c>
      <c r="T4"/>
      <c r="U4"/>
      <c r="V4" s="74"/>
      <c r="W4" s="75"/>
      <c r="X4"/>
      <c r="Y4"/>
      <c r="Z4"/>
    </row>
    <row r="5" spans="1:26" x14ac:dyDescent="0.25">
      <c r="A5" s="9">
        <v>1</v>
      </c>
      <c r="B5" s="9">
        <f>'data in order'!AC3</f>
        <v>5.7000000000000384E-2</v>
      </c>
      <c r="C5" s="66">
        <f>'data in order'!AD3</f>
        <v>5.7000000000000384E-3</v>
      </c>
      <c r="D5" s="9">
        <v>10</v>
      </c>
      <c r="E5" s="9">
        <f t="shared" si="0"/>
        <v>100</v>
      </c>
      <c r="H5" s="67" t="s">
        <v>151</v>
      </c>
      <c r="I5" s="67">
        <v>0.90233527083985876</v>
      </c>
      <c r="J5"/>
      <c r="K5"/>
      <c r="L5" s="74" t="s">
        <v>167</v>
      </c>
      <c r="M5" s="75">
        <f>_xlfn.T.INV(0.995,I8-2)</f>
        <v>2.807335683769999</v>
      </c>
      <c r="N5"/>
      <c r="O5"/>
      <c r="P5"/>
      <c r="R5" s="67" t="s">
        <v>151</v>
      </c>
      <c r="S5" s="67">
        <v>0.23904068479523435</v>
      </c>
      <c r="T5"/>
      <c r="U5"/>
      <c r="V5" s="74" t="s">
        <v>167</v>
      </c>
      <c r="W5" s="75">
        <f>_xlfn.T.INV(0.995,S8-2)</f>
        <v>2.807335683769999</v>
      </c>
      <c r="X5"/>
      <c r="Y5"/>
      <c r="Z5"/>
    </row>
    <row r="6" spans="1:26" ht="13.8" thickBot="1" x14ac:dyDescent="0.3">
      <c r="A6" s="9">
        <v>1</v>
      </c>
      <c r="B6" s="9">
        <f>'data in order'!AI3</f>
        <v>-1.2000000000000455E-2</v>
      </c>
      <c r="C6" s="66">
        <f>'data in order'!AJ3</f>
        <v>-1.2000000000000454E-3</v>
      </c>
      <c r="D6" s="9">
        <v>10</v>
      </c>
      <c r="E6" s="9">
        <f t="shared" si="0"/>
        <v>100</v>
      </c>
      <c r="H6" s="67" t="s">
        <v>152</v>
      </c>
      <c r="I6" s="67">
        <v>0.89808897826767864</v>
      </c>
      <c r="J6"/>
      <c r="K6"/>
      <c r="L6" s="76" t="s">
        <v>168</v>
      </c>
      <c r="M6" s="77">
        <f>M5*I7</f>
        <v>0.11101541220009106</v>
      </c>
      <c r="N6"/>
      <c r="O6"/>
      <c r="P6"/>
      <c r="R6" s="67" t="s">
        <v>152</v>
      </c>
      <c r="S6" s="67">
        <v>0.20595549717763587</v>
      </c>
      <c r="T6"/>
      <c r="U6"/>
      <c r="V6" s="76" t="s">
        <v>168</v>
      </c>
      <c r="W6" s="78">
        <f>W5*S7</f>
        <v>4.4340410297090309E-3</v>
      </c>
      <c r="X6"/>
      <c r="Y6"/>
      <c r="Z6"/>
    </row>
    <row r="7" spans="1:26" x14ac:dyDescent="0.25">
      <c r="A7" s="9">
        <v>1</v>
      </c>
      <c r="B7" s="9">
        <f>'data in order'!K4</f>
        <v>-4.0999999999996817E-2</v>
      </c>
      <c r="C7" s="66">
        <f>'data in order'!L4</f>
        <v>-8.7234042553184716E-4</v>
      </c>
      <c r="D7" s="9">
        <v>47</v>
      </c>
      <c r="E7" s="9">
        <f t="shared" si="0"/>
        <v>2209</v>
      </c>
      <c r="H7" s="67" t="s">
        <v>153</v>
      </c>
      <c r="I7" s="67">
        <v>3.9544758698399532E-2</v>
      </c>
      <c r="J7"/>
      <c r="K7"/>
      <c r="L7"/>
      <c r="M7"/>
      <c r="N7"/>
      <c r="O7"/>
      <c r="P7"/>
      <c r="R7" s="67" t="s">
        <v>153</v>
      </c>
      <c r="S7" s="67">
        <v>1.5794481063819605E-3</v>
      </c>
      <c r="T7"/>
      <c r="U7"/>
      <c r="V7"/>
      <c r="W7"/>
      <c r="X7"/>
      <c r="Y7"/>
      <c r="Z7"/>
    </row>
    <row r="8" spans="1:26" ht="13.8" thickBot="1" x14ac:dyDescent="0.3">
      <c r="A8" s="9">
        <v>1</v>
      </c>
      <c r="B8" s="9">
        <f>'data in order'!Q4</f>
        <v>-7.9999999999998295E-2</v>
      </c>
      <c r="C8" s="66">
        <f>'data in order'!R4</f>
        <v>-1.7021276595744319E-3</v>
      </c>
      <c r="D8" s="9">
        <v>47</v>
      </c>
      <c r="E8" s="9">
        <f t="shared" si="0"/>
        <v>2209</v>
      </c>
      <c r="H8" s="68" t="s">
        <v>154</v>
      </c>
      <c r="I8" s="68">
        <v>25</v>
      </c>
      <c r="J8"/>
      <c r="K8"/>
      <c r="L8"/>
      <c r="M8"/>
      <c r="N8"/>
      <c r="O8"/>
      <c r="P8"/>
      <c r="R8" s="68" t="s">
        <v>154</v>
      </c>
      <c r="S8" s="68">
        <v>25</v>
      </c>
      <c r="T8"/>
      <c r="U8"/>
      <c r="V8"/>
      <c r="W8"/>
      <c r="X8"/>
      <c r="Y8"/>
      <c r="Z8"/>
    </row>
    <row r="9" spans="1:26" x14ac:dyDescent="0.25">
      <c r="A9" s="9">
        <v>1</v>
      </c>
      <c r="B9" s="9">
        <f>'data in order'!W4</f>
        <v>-9.5999999999996533E-2</v>
      </c>
      <c r="C9" s="66">
        <f>'data in order'!X4</f>
        <v>-2.0425531914892879E-3</v>
      </c>
      <c r="D9" s="9">
        <v>47</v>
      </c>
      <c r="E9" s="9">
        <f t="shared" si="0"/>
        <v>2209</v>
      </c>
      <c r="H9"/>
      <c r="I9"/>
      <c r="J9"/>
      <c r="K9"/>
      <c r="L9"/>
      <c r="M9"/>
      <c r="N9"/>
      <c r="O9"/>
      <c r="P9"/>
      <c r="R9"/>
      <c r="S9"/>
      <c r="T9"/>
      <c r="U9"/>
      <c r="V9"/>
      <c r="W9"/>
      <c r="X9"/>
      <c r="Y9"/>
      <c r="Z9"/>
    </row>
    <row r="10" spans="1:26" ht="13.8" thickBot="1" x14ac:dyDescent="0.3">
      <c r="A10" s="9">
        <v>1</v>
      </c>
      <c r="B10" s="9">
        <f>'data in order'!AC4</f>
        <v>-6.3000000000002387E-2</v>
      </c>
      <c r="C10" s="66">
        <f>'data in order'!AD4</f>
        <v>-1.3404255319149445E-3</v>
      </c>
      <c r="D10" s="9">
        <v>47</v>
      </c>
      <c r="E10" s="9">
        <f t="shared" si="0"/>
        <v>2209</v>
      </c>
      <c r="H10" t="s">
        <v>114</v>
      </c>
      <c r="I10"/>
      <c r="J10"/>
      <c r="K10"/>
      <c r="L10"/>
      <c r="M10"/>
      <c r="N10"/>
      <c r="O10"/>
      <c r="P10"/>
      <c r="R10" t="s">
        <v>114</v>
      </c>
      <c r="S10"/>
      <c r="T10"/>
      <c r="U10"/>
      <c r="V10"/>
      <c r="W10"/>
      <c r="X10"/>
      <c r="Y10"/>
      <c r="Z10"/>
    </row>
    <row r="11" spans="1:26" x14ac:dyDescent="0.25">
      <c r="A11" s="9">
        <v>1</v>
      </c>
      <c r="B11" s="9">
        <f>'data in order'!AI4</f>
        <v>-7.6000000000000512E-2</v>
      </c>
      <c r="C11" s="66">
        <f>'data in order'!AJ4</f>
        <v>-1.6170212765957556E-3</v>
      </c>
      <c r="D11" s="9">
        <v>47</v>
      </c>
      <c r="E11" s="9">
        <f t="shared" si="0"/>
        <v>2209</v>
      </c>
      <c r="H11" s="69"/>
      <c r="I11" s="69" t="s">
        <v>146</v>
      </c>
      <c r="J11" s="69" t="s">
        <v>118</v>
      </c>
      <c r="K11" s="69" t="s">
        <v>119</v>
      </c>
      <c r="L11" s="69" t="s">
        <v>120</v>
      </c>
      <c r="M11" s="69" t="s">
        <v>158</v>
      </c>
      <c r="N11"/>
      <c r="O11"/>
      <c r="P11"/>
      <c r="R11" s="69"/>
      <c r="S11" s="69" t="s">
        <v>146</v>
      </c>
      <c r="T11" s="69" t="s">
        <v>118</v>
      </c>
      <c r="U11" s="69" t="s">
        <v>119</v>
      </c>
      <c r="V11" s="69" t="s">
        <v>120</v>
      </c>
      <c r="W11" s="69" t="s">
        <v>158</v>
      </c>
      <c r="X11"/>
      <c r="Y11"/>
      <c r="Z11"/>
    </row>
    <row r="12" spans="1:26" x14ac:dyDescent="0.25">
      <c r="A12" s="9">
        <v>1</v>
      </c>
      <c r="B12" s="9">
        <f>'data in order'!K5</f>
        <v>-0.13100000000000023</v>
      </c>
      <c r="C12" s="66">
        <f>'data in order'!L5</f>
        <v>-1.3936170212765981E-3</v>
      </c>
      <c r="D12" s="9">
        <v>94</v>
      </c>
      <c r="E12" s="9">
        <f t="shared" si="0"/>
        <v>8836</v>
      </c>
      <c r="H12" s="67" t="s">
        <v>155</v>
      </c>
      <c r="I12" s="67">
        <v>1</v>
      </c>
      <c r="J12" s="67">
        <v>0.33230423736816339</v>
      </c>
      <c r="K12" s="67">
        <v>0.33230423736816339</v>
      </c>
      <c r="L12" s="67">
        <v>212.4995523746023</v>
      </c>
      <c r="M12" s="67">
        <v>4.1571449191919957E-13</v>
      </c>
      <c r="N12"/>
      <c r="O12"/>
      <c r="P12"/>
      <c r="R12" s="67" t="s">
        <v>155</v>
      </c>
      <c r="S12" s="67">
        <v>1</v>
      </c>
      <c r="T12" s="67">
        <v>1.8023907318708907E-5</v>
      </c>
      <c r="U12" s="67">
        <v>1.8023907318708907E-5</v>
      </c>
      <c r="V12" s="67">
        <v>7.2250061737018845</v>
      </c>
      <c r="W12" s="67">
        <v>1.3133301304225712E-2</v>
      </c>
      <c r="X12"/>
      <c r="Y12"/>
      <c r="Z12"/>
    </row>
    <row r="13" spans="1:26" x14ac:dyDescent="0.25">
      <c r="A13" s="9">
        <v>1</v>
      </c>
      <c r="B13" s="9">
        <f>'data in order'!Q5</f>
        <v>-0.11299999999999955</v>
      </c>
      <c r="C13" s="66">
        <f>'data in order'!R5</f>
        <v>-1.2021276595744633E-3</v>
      </c>
      <c r="D13" s="9">
        <v>94</v>
      </c>
      <c r="E13" s="9">
        <f t="shared" si="0"/>
        <v>8836</v>
      </c>
      <c r="H13" s="67" t="s">
        <v>156</v>
      </c>
      <c r="I13" s="67">
        <v>23</v>
      </c>
      <c r="J13" s="67">
        <v>3.5967122631836851E-2</v>
      </c>
      <c r="K13" s="67">
        <v>1.5637879405146456E-3</v>
      </c>
      <c r="L13" s="67"/>
      <c r="M13" s="67"/>
      <c r="N13"/>
      <c r="O13"/>
      <c r="P13"/>
      <c r="R13" s="67" t="s">
        <v>156</v>
      </c>
      <c r="S13" s="67">
        <v>23</v>
      </c>
      <c r="T13" s="67">
        <v>5.7377095377331903E-5</v>
      </c>
      <c r="U13" s="67">
        <v>2.4946563207535611E-6</v>
      </c>
      <c r="V13" s="67"/>
      <c r="W13" s="67"/>
      <c r="X13"/>
      <c r="Y13"/>
      <c r="Z13"/>
    </row>
    <row r="14" spans="1:26" ht="13.8" thickBot="1" x14ac:dyDescent="0.3">
      <c r="A14" s="9">
        <v>1</v>
      </c>
      <c r="B14" s="9">
        <f>'data in order'!W5</f>
        <v>-0.13100000000000023</v>
      </c>
      <c r="C14" s="66">
        <f>'data in order'!X5</f>
        <v>-1.3936170212765981E-3</v>
      </c>
      <c r="D14" s="9">
        <v>94</v>
      </c>
      <c r="E14" s="9">
        <f t="shared" si="0"/>
        <v>8836</v>
      </c>
      <c r="H14" s="68" t="s">
        <v>135</v>
      </c>
      <c r="I14" s="68">
        <v>24</v>
      </c>
      <c r="J14" s="68">
        <v>0.36827136000000027</v>
      </c>
      <c r="K14" s="68"/>
      <c r="L14" s="68"/>
      <c r="M14" s="68"/>
      <c r="N14"/>
      <c r="O14"/>
      <c r="P14"/>
      <c r="R14" s="68" t="s">
        <v>135</v>
      </c>
      <c r="S14" s="68">
        <v>24</v>
      </c>
      <c r="T14" s="68">
        <v>7.5401002696040811E-5</v>
      </c>
      <c r="U14" s="68"/>
      <c r="V14" s="68"/>
      <c r="W14" s="68"/>
      <c r="X14"/>
      <c r="Y14"/>
      <c r="Z14"/>
    </row>
    <row r="15" spans="1:26" ht="13.8" thickBot="1" x14ac:dyDescent="0.3">
      <c r="A15" s="9">
        <v>1</v>
      </c>
      <c r="B15" s="9">
        <f>'data in order'!AC5</f>
        <v>-0.11400000000000432</v>
      </c>
      <c r="C15" s="66">
        <f>'data in order'!AD5</f>
        <v>-1.2127659574468544E-3</v>
      </c>
      <c r="D15" s="9">
        <v>94</v>
      </c>
      <c r="E15" s="9">
        <f t="shared" si="0"/>
        <v>8836</v>
      </c>
      <c r="H15"/>
      <c r="I15"/>
      <c r="J15"/>
      <c r="K15"/>
      <c r="L15"/>
      <c r="M15"/>
      <c r="N15"/>
      <c r="O15"/>
      <c r="P15"/>
      <c r="R15"/>
      <c r="S15"/>
      <c r="T15"/>
      <c r="U15"/>
      <c r="V15"/>
      <c r="W15"/>
      <c r="X15"/>
      <c r="Y15"/>
      <c r="Z15"/>
    </row>
    <row r="16" spans="1:26" x14ac:dyDescent="0.25">
      <c r="A16" s="9">
        <v>1</v>
      </c>
      <c r="B16" s="9">
        <f>'data in order'!AI5</f>
        <v>-0.20499999999999829</v>
      </c>
      <c r="C16" s="66">
        <f>'data in order'!AJ5</f>
        <v>-2.1808510638297693E-3</v>
      </c>
      <c r="D16" s="9">
        <v>94</v>
      </c>
      <c r="E16" s="9">
        <f t="shared" si="0"/>
        <v>8836</v>
      </c>
      <c r="H16" s="69"/>
      <c r="I16" s="69" t="s">
        <v>159</v>
      </c>
      <c r="J16" s="69" t="s">
        <v>153</v>
      </c>
      <c r="K16" s="69" t="s">
        <v>160</v>
      </c>
      <c r="L16" s="69" t="s">
        <v>147</v>
      </c>
      <c r="M16" s="69" t="s">
        <v>161</v>
      </c>
      <c r="N16" s="69" t="s">
        <v>162</v>
      </c>
      <c r="O16" s="69" t="s">
        <v>163</v>
      </c>
      <c r="P16" s="69" t="s">
        <v>164</v>
      </c>
      <c r="R16" s="69"/>
      <c r="S16" s="69" t="s">
        <v>159</v>
      </c>
      <c r="T16" s="69" t="s">
        <v>153</v>
      </c>
      <c r="U16" s="69" t="s">
        <v>160</v>
      </c>
      <c r="V16" s="69" t="s">
        <v>147</v>
      </c>
      <c r="W16" s="69" t="s">
        <v>161</v>
      </c>
      <c r="X16" s="69" t="s">
        <v>162</v>
      </c>
      <c r="Y16" s="69" t="s">
        <v>163</v>
      </c>
      <c r="Z16" s="69" t="s">
        <v>164</v>
      </c>
    </row>
    <row r="17" spans="1:26" x14ac:dyDescent="0.25">
      <c r="A17" s="9">
        <v>1</v>
      </c>
      <c r="B17" s="9">
        <f>'data in order'!K6</f>
        <v>-0.21299999999999386</v>
      </c>
      <c r="C17" s="66">
        <f>'data in order'!L6</f>
        <v>-1.5106382978722968E-3</v>
      </c>
      <c r="D17" s="9">
        <v>141</v>
      </c>
      <c r="E17" s="9">
        <f t="shared" si="0"/>
        <v>19881</v>
      </c>
      <c r="H17" s="67" t="s">
        <v>157</v>
      </c>
      <c r="I17" s="67">
        <v>2.3585332676195864E-2</v>
      </c>
      <c r="J17" s="67">
        <v>1.4304207807130227E-2</v>
      </c>
      <c r="K17" s="67">
        <v>1.6488387888519958</v>
      </c>
      <c r="L17" s="67">
        <v>0.11277437795658252</v>
      </c>
      <c r="M17" s="67">
        <v>-6.0051756650396568E-3</v>
      </c>
      <c r="N17" s="67">
        <v>5.3175841017431384E-2</v>
      </c>
      <c r="O17" s="67">
        <v>-6.0051756650396568E-3</v>
      </c>
      <c r="P17" s="67">
        <v>5.3175841017431384E-2</v>
      </c>
      <c r="R17" s="67" t="s">
        <v>157</v>
      </c>
      <c r="S17" s="67">
        <v>2.7884900153448701E-4</v>
      </c>
      <c r="T17" s="67">
        <v>5.7132107206865504E-4</v>
      </c>
      <c r="U17" s="67">
        <v>0.48807757173181604</v>
      </c>
      <c r="V17" s="67">
        <v>0.63011558404897583</v>
      </c>
      <c r="W17" s="67">
        <v>-9.0301868219310626E-4</v>
      </c>
      <c r="X17" s="67">
        <v>1.4607166852620803E-3</v>
      </c>
      <c r="Y17" s="67">
        <v>-9.0301868219310626E-4</v>
      </c>
      <c r="Z17" s="67">
        <v>1.4607166852620803E-3</v>
      </c>
    </row>
    <row r="18" spans="1:26" ht="13.8" thickBot="1" x14ac:dyDescent="0.3">
      <c r="A18" s="9">
        <v>1</v>
      </c>
      <c r="B18" s="9">
        <f>'data in order'!Q6</f>
        <v>-0.21299999999999386</v>
      </c>
      <c r="C18" s="66">
        <f>'data in order'!R6</f>
        <v>-1.5106382978722968E-3</v>
      </c>
      <c r="D18" s="9">
        <v>141</v>
      </c>
      <c r="E18" s="9">
        <f t="shared" si="0"/>
        <v>19881</v>
      </c>
      <c r="H18" s="68" t="s">
        <v>142</v>
      </c>
      <c r="I18" s="68">
        <v>-1.8098472153770379E-3</v>
      </c>
      <c r="J18" s="68">
        <v>1.2415462546872707E-4</v>
      </c>
      <c r="K18" s="68">
        <v>-14.577364383680694</v>
      </c>
      <c r="L18" s="68">
        <v>4.1571449191919795E-13</v>
      </c>
      <c r="M18" s="68">
        <v>-2.066680626221647E-3</v>
      </c>
      <c r="N18" s="68">
        <v>-1.553013804532429E-3</v>
      </c>
      <c r="O18" s="68">
        <v>-2.066680626221647E-3</v>
      </c>
      <c r="P18" s="68">
        <v>-1.553013804532429E-3</v>
      </c>
      <c r="R18" s="68" t="s">
        <v>142</v>
      </c>
      <c r="S18" s="68">
        <v>-1.3329026981114248E-5</v>
      </c>
      <c r="T18" s="68">
        <v>4.9588313230263547E-6</v>
      </c>
      <c r="U18" s="68">
        <v>-2.6879371595522628</v>
      </c>
      <c r="V18" s="68">
        <v>1.3133301304225714E-2</v>
      </c>
      <c r="W18" s="68">
        <v>-2.358715113627708E-5</v>
      </c>
      <c r="X18" s="68">
        <v>-3.0709028259514171E-6</v>
      </c>
      <c r="Y18" s="68">
        <v>-2.358715113627708E-5</v>
      </c>
      <c r="Z18" s="68">
        <v>-3.0709028259514171E-6</v>
      </c>
    </row>
    <row r="19" spans="1:26" x14ac:dyDescent="0.25">
      <c r="A19" s="9">
        <v>1</v>
      </c>
      <c r="B19" s="9">
        <f>'data in order'!W6</f>
        <v>-0.24500000000000455</v>
      </c>
      <c r="C19" s="66">
        <f>'data in order'!X6</f>
        <v>-1.7375886524823017E-3</v>
      </c>
      <c r="D19" s="9">
        <v>141</v>
      </c>
      <c r="E19" s="9">
        <f t="shared" si="0"/>
        <v>19881</v>
      </c>
      <c r="H19"/>
      <c r="I19"/>
      <c r="J19"/>
      <c r="K19"/>
      <c r="L19"/>
      <c r="M19"/>
      <c r="N19"/>
      <c r="O19"/>
      <c r="P19"/>
      <c r="R19"/>
      <c r="S19"/>
      <c r="T19"/>
      <c r="U19"/>
      <c r="V19"/>
      <c r="W19"/>
      <c r="X19"/>
      <c r="Y19"/>
      <c r="Z19"/>
    </row>
    <row r="20" spans="1:26" x14ac:dyDescent="0.25">
      <c r="A20" s="9">
        <v>1</v>
      </c>
      <c r="B20" s="9">
        <f>'data in order'!AC6</f>
        <v>-0.25100000000000477</v>
      </c>
      <c r="C20" s="66">
        <f>'data in order'!AD6</f>
        <v>-1.780141843971665E-3</v>
      </c>
      <c r="D20" s="9">
        <v>141</v>
      </c>
      <c r="E20" s="9">
        <f t="shared" si="0"/>
        <v>19881</v>
      </c>
      <c r="H20"/>
      <c r="I20"/>
      <c r="J20"/>
      <c r="K20"/>
      <c r="L20"/>
      <c r="M20"/>
      <c r="N20"/>
      <c r="O20"/>
      <c r="P20"/>
      <c r="R20"/>
      <c r="S20"/>
      <c r="T20"/>
      <c r="U20"/>
      <c r="V20"/>
      <c r="W20"/>
      <c r="X20"/>
      <c r="Y20"/>
      <c r="Z20"/>
    </row>
    <row r="21" spans="1:26" x14ac:dyDescent="0.25">
      <c r="A21" s="9">
        <v>1</v>
      </c>
      <c r="B21" s="9">
        <f>'data in order'!AI6</f>
        <v>-0.32499999999998863</v>
      </c>
      <c r="C21" s="66">
        <f>'data in order'!AJ6</f>
        <v>-2.3049645390070114E-3</v>
      </c>
      <c r="D21" s="9">
        <v>141</v>
      </c>
      <c r="E21" s="9">
        <f t="shared" si="0"/>
        <v>19881</v>
      </c>
      <c r="G21"/>
      <c r="R21"/>
      <c r="S21"/>
      <c r="T21"/>
      <c r="U21"/>
      <c r="V21"/>
      <c r="W21"/>
      <c r="X21"/>
      <c r="Y21"/>
      <c r="Z21"/>
    </row>
    <row r="22" spans="1:26" x14ac:dyDescent="0.25">
      <c r="A22" s="9">
        <v>1</v>
      </c>
      <c r="B22" s="9">
        <f>'data in order'!K7</f>
        <v>-0.21899999999999409</v>
      </c>
      <c r="C22" s="66">
        <f>'data in order'!L7</f>
        <v>-1.1648936170212453E-3</v>
      </c>
      <c r="D22" s="9">
        <v>188</v>
      </c>
      <c r="E22" s="9">
        <f t="shared" si="0"/>
        <v>35344</v>
      </c>
      <c r="G22"/>
      <c r="R22"/>
      <c r="S22"/>
      <c r="T22"/>
    </row>
    <row r="23" spans="1:26" x14ac:dyDescent="0.25">
      <c r="A23" s="9">
        <v>1</v>
      </c>
      <c r="B23" s="9">
        <f>'data in order'!Q7</f>
        <v>-0.27600000000001046</v>
      </c>
      <c r="C23" s="66">
        <f>'data in order'!R7</f>
        <v>-1.4680851063830344E-3</v>
      </c>
      <c r="D23" s="9">
        <v>188</v>
      </c>
      <c r="E23" s="9">
        <f t="shared" si="0"/>
        <v>35344</v>
      </c>
      <c r="G23"/>
      <c r="R23"/>
      <c r="S23"/>
      <c r="T23"/>
    </row>
    <row r="24" spans="1:26" x14ac:dyDescent="0.25">
      <c r="A24" s="9">
        <v>1</v>
      </c>
      <c r="B24" s="9">
        <f>'data in order'!W7</f>
        <v>-0.35599999999999454</v>
      </c>
      <c r="C24" s="66">
        <f>'data in order'!X7</f>
        <v>-1.8936170212765667E-3</v>
      </c>
      <c r="D24" s="9">
        <v>188</v>
      </c>
      <c r="E24" s="9">
        <f t="shared" si="0"/>
        <v>35344</v>
      </c>
      <c r="G24"/>
      <c r="R24"/>
      <c r="S24"/>
      <c r="T24"/>
    </row>
    <row r="25" spans="1:26" x14ac:dyDescent="0.25">
      <c r="A25" s="9">
        <v>1</v>
      </c>
      <c r="B25" s="9">
        <f>'data in order'!AC7</f>
        <v>-0.34200000000001296</v>
      </c>
      <c r="C25" s="66">
        <f>'data in order'!AD7</f>
        <v>-1.8191489361702817E-3</v>
      </c>
      <c r="D25" s="9">
        <v>188</v>
      </c>
      <c r="E25" s="9">
        <f t="shared" si="0"/>
        <v>35344</v>
      </c>
      <c r="G25"/>
      <c r="R25"/>
      <c r="S25"/>
      <c r="T25"/>
    </row>
    <row r="26" spans="1:26" x14ac:dyDescent="0.25">
      <c r="A26" s="9">
        <v>1</v>
      </c>
      <c r="B26" s="9">
        <f>'data in order'!AI7</f>
        <v>-0.33299999999999841</v>
      </c>
      <c r="C26" s="66">
        <f>'data in order'!AJ7</f>
        <v>-1.7712765957446724E-3</v>
      </c>
      <c r="D26" s="9">
        <v>188</v>
      </c>
      <c r="E26" s="9">
        <f t="shared" si="0"/>
        <v>35344</v>
      </c>
      <c r="G26"/>
      <c r="R26"/>
      <c r="S26"/>
      <c r="T26"/>
    </row>
    <row r="27" spans="1:26" x14ac:dyDescent="0.25">
      <c r="A27" s="9">
        <v>2</v>
      </c>
      <c r="B27" s="9">
        <f>'data in order'!K20</f>
        <v>4.5999999999999375E-2</v>
      </c>
      <c r="C27" s="66">
        <f>'data in order'!L20</f>
        <v>4.5999999999999375E-3</v>
      </c>
      <c r="D27" s="9">
        <v>10</v>
      </c>
      <c r="E27" s="9">
        <f t="shared" si="0"/>
        <v>100</v>
      </c>
      <c r="G27"/>
      <c r="H27" t="s">
        <v>148</v>
      </c>
      <c r="I27"/>
      <c r="J27"/>
      <c r="K27"/>
      <c r="L27"/>
      <c r="M27"/>
      <c r="N27"/>
      <c r="O27"/>
      <c r="P27"/>
      <c r="R27" t="s">
        <v>148</v>
      </c>
      <c r="S27"/>
      <c r="T27"/>
      <c r="U27"/>
      <c r="V27"/>
      <c r="W27"/>
      <c r="X27"/>
      <c r="Y27"/>
      <c r="Z27"/>
    </row>
    <row r="28" spans="1:26" ht="13.8" thickBot="1" x14ac:dyDescent="0.3">
      <c r="A28" s="9">
        <v>2</v>
      </c>
      <c r="B28" s="9">
        <f>'data in order'!Q20</f>
        <v>-9.9999999999944578E-4</v>
      </c>
      <c r="C28" s="66">
        <f>'data in order'!R20</f>
        <v>-9.9999999999944575E-5</v>
      </c>
      <c r="D28" s="9">
        <v>10</v>
      </c>
      <c r="E28" s="9">
        <f t="shared" si="0"/>
        <v>100</v>
      </c>
      <c r="G28"/>
      <c r="H28"/>
      <c r="I28"/>
      <c r="J28"/>
      <c r="K28"/>
      <c r="L28"/>
      <c r="M28"/>
      <c r="N28"/>
      <c r="O28"/>
      <c r="P28"/>
      <c r="R28"/>
      <c r="S28"/>
      <c r="T28"/>
      <c r="U28"/>
      <c r="V28"/>
      <c r="W28"/>
      <c r="X28"/>
      <c r="Y28"/>
      <c r="Z28"/>
    </row>
    <row r="29" spans="1:26" x14ac:dyDescent="0.25">
      <c r="A29" s="9">
        <v>2</v>
      </c>
      <c r="B29" s="9">
        <f>'data in order'!W20</f>
        <v>5.0000000000000711E-2</v>
      </c>
      <c r="C29" s="66">
        <f>'data in order'!X20</f>
        <v>5.0000000000000712E-3</v>
      </c>
      <c r="D29" s="9">
        <v>10</v>
      </c>
      <c r="E29" s="9">
        <f t="shared" si="0"/>
        <v>100</v>
      </c>
      <c r="G29"/>
      <c r="H29" s="70" t="s">
        <v>149</v>
      </c>
      <c r="I29" s="70"/>
      <c r="J29"/>
      <c r="K29"/>
      <c r="L29" s="72" t="s">
        <v>166</v>
      </c>
      <c r="M29" s="73"/>
      <c r="N29"/>
      <c r="O29"/>
      <c r="P29"/>
      <c r="R29" s="70" t="s">
        <v>149</v>
      </c>
      <c r="S29" s="70"/>
      <c r="T29"/>
      <c r="U29"/>
      <c r="V29" s="72" t="s">
        <v>166</v>
      </c>
      <c r="W29" s="73"/>
      <c r="X29"/>
      <c r="Y29"/>
      <c r="Z29"/>
    </row>
    <row r="30" spans="1:26" x14ac:dyDescent="0.25">
      <c r="A30" s="9">
        <v>2</v>
      </c>
      <c r="B30" s="9">
        <f>'data in order'!AC20</f>
        <v>6.7000000000000171E-2</v>
      </c>
      <c r="C30" s="66">
        <f>'data in order'!AD20</f>
        <v>6.7000000000000167E-3</v>
      </c>
      <c r="D30" s="9">
        <v>10</v>
      </c>
      <c r="E30" s="9">
        <f t="shared" si="0"/>
        <v>100</v>
      </c>
      <c r="G30"/>
      <c r="H30" s="67" t="s">
        <v>150</v>
      </c>
      <c r="I30" s="67">
        <v>0.93111907898548962</v>
      </c>
      <c r="J30"/>
      <c r="K30"/>
      <c r="L30" s="74"/>
      <c r="M30" s="75"/>
      <c r="N30"/>
      <c r="O30"/>
      <c r="P30"/>
      <c r="R30" s="67" t="s">
        <v>150</v>
      </c>
      <c r="S30" s="67">
        <v>0.55405544007796093</v>
      </c>
      <c r="T30"/>
      <c r="U30"/>
      <c r="V30" s="74"/>
      <c r="W30" s="75"/>
      <c r="X30"/>
      <c r="Y30"/>
      <c r="Z30"/>
    </row>
    <row r="31" spans="1:26" x14ac:dyDescent="0.25">
      <c r="A31" s="9">
        <v>2</v>
      </c>
      <c r="B31" s="9">
        <f>'data in order'!AI20</f>
        <v>3.2000000000000028E-2</v>
      </c>
      <c r="C31" s="66">
        <f>'data in order'!AJ20</f>
        <v>3.2000000000000028E-3</v>
      </c>
      <c r="D31" s="9">
        <v>10</v>
      </c>
      <c r="E31" s="9">
        <f t="shared" si="0"/>
        <v>100</v>
      </c>
      <c r="G31"/>
      <c r="H31" s="67" t="s">
        <v>151</v>
      </c>
      <c r="I31" s="67">
        <v>0.8669827392507865</v>
      </c>
      <c r="J31"/>
      <c r="K31"/>
      <c r="L31" s="74" t="s">
        <v>167</v>
      </c>
      <c r="M31" s="75">
        <f>_xlfn.T.INV(0.995,I34-2)</f>
        <v>2.6822040269502154</v>
      </c>
      <c r="N31"/>
      <c r="O31"/>
      <c r="P31"/>
      <c r="R31" s="67" t="s">
        <v>151</v>
      </c>
      <c r="S31" s="67">
        <v>0.30697743067998295</v>
      </c>
      <c r="T31"/>
      <c r="U31"/>
      <c r="V31" s="74" t="s">
        <v>167</v>
      </c>
      <c r="W31" s="75">
        <f>_xlfn.T.INV(0.995,S34-2)</f>
        <v>2.6822040269502154</v>
      </c>
      <c r="X31"/>
      <c r="Y31"/>
      <c r="Z31"/>
    </row>
    <row r="32" spans="1:26" ht="13.8" thickBot="1" x14ac:dyDescent="0.3">
      <c r="A32" s="9">
        <v>2</v>
      </c>
      <c r="B32" s="9">
        <f>'data in order'!K21</f>
        <v>-1.5000000000000568E-2</v>
      </c>
      <c r="C32" s="66">
        <f>'data in order'!L21</f>
        <v>-3.1914893617022484E-4</v>
      </c>
      <c r="D32" s="9">
        <v>47</v>
      </c>
      <c r="E32" s="9">
        <f t="shared" si="0"/>
        <v>2209</v>
      </c>
      <c r="G32"/>
      <c r="H32" s="67" t="s">
        <v>152</v>
      </c>
      <c r="I32" s="67">
        <v>0.86421154631851127</v>
      </c>
      <c r="J32"/>
      <c r="K32"/>
      <c r="L32" s="76" t="s">
        <v>168</v>
      </c>
      <c r="M32" s="77">
        <f>M31*I33</f>
        <v>0.11550369112407206</v>
      </c>
      <c r="N32"/>
      <c r="O32"/>
      <c r="P32"/>
      <c r="R32" s="67" t="s">
        <v>152</v>
      </c>
      <c r="S32" s="67">
        <v>0.29253946048581592</v>
      </c>
      <c r="T32"/>
      <c r="U32"/>
      <c r="V32" s="76" t="s">
        <v>168</v>
      </c>
      <c r="W32" s="78">
        <f>W31*S33</f>
        <v>4.7164013171102472E-3</v>
      </c>
      <c r="X32"/>
      <c r="Y32"/>
      <c r="Z32"/>
    </row>
    <row r="33" spans="1:26" x14ac:dyDescent="0.25">
      <c r="A33" s="9">
        <v>2</v>
      </c>
      <c r="B33" s="9">
        <f>'data in order'!Q21</f>
        <v>-6.0999999999999943E-2</v>
      </c>
      <c r="C33" s="66">
        <f>'data in order'!R21</f>
        <v>-1.2978723404255307E-3</v>
      </c>
      <c r="D33" s="9">
        <v>47</v>
      </c>
      <c r="E33" s="9">
        <f t="shared" si="0"/>
        <v>2209</v>
      </c>
      <c r="G33"/>
      <c r="H33" s="67" t="s">
        <v>153</v>
      </c>
      <c r="I33" s="67">
        <v>4.306297729908521E-2</v>
      </c>
      <c r="J33"/>
      <c r="K33"/>
      <c r="L33"/>
      <c r="M33"/>
      <c r="N33"/>
      <c r="O33"/>
      <c r="P33"/>
      <c r="R33" s="67" t="s">
        <v>153</v>
      </c>
      <c r="S33" s="67">
        <v>1.7584051286631628E-3</v>
      </c>
      <c r="T33"/>
      <c r="U33"/>
      <c r="V33"/>
      <c r="W33"/>
      <c r="X33"/>
      <c r="Y33"/>
      <c r="Z33"/>
    </row>
    <row r="34" spans="1:26" ht="13.8" thickBot="1" x14ac:dyDescent="0.3">
      <c r="A34" s="9">
        <v>2</v>
      </c>
      <c r="B34" s="9">
        <f>'data in order'!W21</f>
        <v>-6.4000000000000057E-2</v>
      </c>
      <c r="C34" s="66">
        <f>'data in order'!X21</f>
        <v>-1.3617021276595756E-3</v>
      </c>
      <c r="D34" s="9">
        <v>47</v>
      </c>
      <c r="E34" s="9">
        <f t="shared" si="0"/>
        <v>2209</v>
      </c>
      <c r="G34"/>
      <c r="H34" s="68" t="s">
        <v>154</v>
      </c>
      <c r="I34" s="68">
        <v>50</v>
      </c>
      <c r="J34"/>
      <c r="K34"/>
      <c r="L34"/>
      <c r="M34"/>
      <c r="N34"/>
      <c r="O34"/>
      <c r="P34"/>
      <c r="R34" s="68" t="s">
        <v>154</v>
      </c>
      <c r="S34" s="68">
        <v>50</v>
      </c>
      <c r="T34"/>
      <c r="U34"/>
      <c r="V34"/>
      <c r="W34"/>
      <c r="X34"/>
      <c r="Y34"/>
      <c r="Z34"/>
    </row>
    <row r="35" spans="1:26" x14ac:dyDescent="0.25">
      <c r="A35" s="9">
        <v>2</v>
      </c>
      <c r="B35" s="9">
        <f>'data in order'!AC21</f>
        <v>-4.6999999999997044E-2</v>
      </c>
      <c r="C35" s="66">
        <f>'data in order'!AD21</f>
        <v>-9.9999999999993714E-4</v>
      </c>
      <c r="D35" s="9">
        <v>47</v>
      </c>
      <c r="E35" s="9">
        <f t="shared" si="0"/>
        <v>2209</v>
      </c>
      <c r="G35"/>
      <c r="H35"/>
      <c r="I35"/>
      <c r="J35"/>
      <c r="K35"/>
      <c r="L35"/>
      <c r="M35"/>
      <c r="N35"/>
      <c r="O35"/>
      <c r="P35"/>
      <c r="R35"/>
      <c r="S35"/>
      <c r="T35"/>
      <c r="U35"/>
      <c r="V35"/>
      <c r="W35"/>
      <c r="X35"/>
      <c r="Y35"/>
      <c r="Z35"/>
    </row>
    <row r="36" spans="1:26" ht="13.8" thickBot="1" x14ac:dyDescent="0.3">
      <c r="A36" s="9">
        <v>2</v>
      </c>
      <c r="B36" s="9">
        <f>'data in order'!AI21</f>
        <v>-6.0999999999999943E-2</v>
      </c>
      <c r="C36" s="66">
        <f>'data in order'!AJ21</f>
        <v>-1.2978723404255307E-3</v>
      </c>
      <c r="D36" s="9">
        <v>47</v>
      </c>
      <c r="E36" s="9">
        <f t="shared" si="0"/>
        <v>2209</v>
      </c>
      <c r="G36"/>
      <c r="H36" t="s">
        <v>114</v>
      </c>
      <c r="I36"/>
      <c r="J36"/>
      <c r="K36"/>
      <c r="L36"/>
      <c r="M36"/>
      <c r="N36"/>
      <c r="O36"/>
      <c r="P36"/>
      <c r="R36" t="s">
        <v>114</v>
      </c>
      <c r="S36"/>
      <c r="T36"/>
      <c r="U36"/>
      <c r="V36"/>
      <c r="W36"/>
      <c r="X36"/>
      <c r="Y36"/>
      <c r="Z36"/>
    </row>
    <row r="37" spans="1:26" x14ac:dyDescent="0.25">
      <c r="A37" s="9">
        <v>2</v>
      </c>
      <c r="B37" s="9">
        <f>'data in order'!K22</f>
        <v>-0.10500000000000398</v>
      </c>
      <c r="C37" s="66">
        <f>'data in order'!L22</f>
        <v>-1.117021276595787E-3</v>
      </c>
      <c r="D37" s="9">
        <v>94</v>
      </c>
      <c r="E37" s="9">
        <f t="shared" si="0"/>
        <v>8836</v>
      </c>
      <c r="G37"/>
      <c r="H37" s="69"/>
      <c r="I37" s="69" t="s">
        <v>146</v>
      </c>
      <c r="J37" s="69" t="s">
        <v>118</v>
      </c>
      <c r="K37" s="69" t="s">
        <v>119</v>
      </c>
      <c r="L37" s="69" t="s">
        <v>120</v>
      </c>
      <c r="M37" s="69" t="s">
        <v>158</v>
      </c>
      <c r="N37"/>
      <c r="O37"/>
      <c r="P37"/>
      <c r="R37" s="69"/>
      <c r="S37" s="69" t="s">
        <v>146</v>
      </c>
      <c r="T37" s="69" t="s">
        <v>118</v>
      </c>
      <c r="U37" s="69" t="s">
        <v>119</v>
      </c>
      <c r="V37" s="69" t="s">
        <v>120</v>
      </c>
      <c r="W37" s="69" t="s">
        <v>158</v>
      </c>
      <c r="X37"/>
      <c r="Y37"/>
      <c r="Z37"/>
    </row>
    <row r="38" spans="1:26" x14ac:dyDescent="0.25">
      <c r="A38" s="9">
        <v>2</v>
      </c>
      <c r="B38" s="9">
        <f>'data in order'!Q22</f>
        <v>-5.5999999999997385E-2</v>
      </c>
      <c r="C38" s="66">
        <f>'data in order'!R22</f>
        <v>-5.9574468085103597E-4</v>
      </c>
      <c r="D38" s="9">
        <v>94</v>
      </c>
      <c r="E38" s="9">
        <f t="shared" si="0"/>
        <v>8836</v>
      </c>
      <c r="G38"/>
      <c r="H38" s="67" t="s">
        <v>155</v>
      </c>
      <c r="I38" s="67">
        <v>1</v>
      </c>
      <c r="J38" s="67">
        <v>0.58016535933465674</v>
      </c>
      <c r="K38" s="67">
        <v>0.58016535933465674</v>
      </c>
      <c r="L38" s="67">
        <v>312.85542379719936</v>
      </c>
      <c r="M38" s="67">
        <v>1.1548389240530484E-22</v>
      </c>
      <c r="N38"/>
      <c r="O38"/>
      <c r="P38"/>
      <c r="R38" s="67" t="s">
        <v>155</v>
      </c>
      <c r="S38" s="67">
        <v>1</v>
      </c>
      <c r="T38" s="67">
        <v>6.5741285117182217E-5</v>
      </c>
      <c r="U38" s="67">
        <v>6.5741285117182217E-5</v>
      </c>
      <c r="V38" s="67">
        <v>21.261813575706274</v>
      </c>
      <c r="W38" s="67">
        <v>2.9895385114652185E-5</v>
      </c>
      <c r="X38"/>
      <c r="Y38"/>
      <c r="Z38"/>
    </row>
    <row r="39" spans="1:26" x14ac:dyDescent="0.25">
      <c r="A39" s="9">
        <v>2</v>
      </c>
      <c r="B39" s="9">
        <f>'data in order'!W22</f>
        <v>-7.2999999999993292E-2</v>
      </c>
      <c r="C39" s="66">
        <f>'data in order'!X22</f>
        <v>-7.7659574468077976E-4</v>
      </c>
      <c r="D39" s="9">
        <v>94</v>
      </c>
      <c r="E39" s="9">
        <f t="shared" si="0"/>
        <v>8836</v>
      </c>
      <c r="G39"/>
      <c r="H39" s="67" t="s">
        <v>156</v>
      </c>
      <c r="I39" s="67">
        <v>48</v>
      </c>
      <c r="J39" s="67">
        <v>8.9012160665353349E-2</v>
      </c>
      <c r="K39" s="67">
        <v>1.8544200138615281E-3</v>
      </c>
      <c r="L39" s="67"/>
      <c r="M39" s="67"/>
      <c r="N39"/>
      <c r="O39"/>
      <c r="P39"/>
      <c r="R39" s="67" t="s">
        <v>156</v>
      </c>
      <c r="S39" s="67">
        <v>48</v>
      </c>
      <c r="T39" s="67">
        <v>1.4841545263242787E-4</v>
      </c>
      <c r="U39" s="67">
        <v>3.0919885965089138E-6</v>
      </c>
      <c r="V39" s="67"/>
      <c r="W39" s="67"/>
      <c r="X39"/>
      <c r="Y39"/>
      <c r="Z39"/>
    </row>
    <row r="40" spans="1:26" ht="13.8" thickBot="1" x14ac:dyDescent="0.3">
      <c r="A40" s="9">
        <v>2</v>
      </c>
      <c r="B40" s="9">
        <f>'data in order'!AC22</f>
        <v>-9.1999999999998749E-2</v>
      </c>
      <c r="C40" s="66">
        <f>'data in order'!AD22</f>
        <v>-9.787234042553058E-4</v>
      </c>
      <c r="D40" s="9">
        <v>94</v>
      </c>
      <c r="E40" s="9">
        <f t="shared" si="0"/>
        <v>8836</v>
      </c>
      <c r="G40"/>
      <c r="H40" s="68" t="s">
        <v>135</v>
      </c>
      <c r="I40" s="68">
        <v>49</v>
      </c>
      <c r="J40" s="68">
        <v>0.66917752000001007</v>
      </c>
      <c r="K40" s="68"/>
      <c r="L40" s="68"/>
      <c r="M40" s="68"/>
      <c r="N40"/>
      <c r="O40"/>
      <c r="P40"/>
      <c r="R40" s="68" t="s">
        <v>135</v>
      </c>
      <c r="S40" s="68">
        <v>49</v>
      </c>
      <c r="T40" s="68">
        <v>2.1415673774961009E-4</v>
      </c>
      <c r="U40" s="68"/>
      <c r="V40" s="68"/>
      <c r="W40" s="68"/>
      <c r="X40"/>
      <c r="Y40"/>
      <c r="Z40"/>
    </row>
    <row r="41" spans="1:26" ht="13.8" thickBot="1" x14ac:dyDescent="0.3">
      <c r="A41" s="9">
        <v>2</v>
      </c>
      <c r="B41" s="9">
        <f>'data in order'!AI22</f>
        <v>-0.13599999999999568</v>
      </c>
      <c r="C41" s="66">
        <f>'data in order'!AJ22</f>
        <v>-1.4468085106382519E-3</v>
      </c>
      <c r="D41" s="9">
        <v>94</v>
      </c>
      <c r="E41" s="9">
        <f t="shared" si="0"/>
        <v>8836</v>
      </c>
      <c r="G41"/>
      <c r="H41"/>
      <c r="I41"/>
      <c r="J41"/>
      <c r="K41"/>
      <c r="L41"/>
      <c r="M41"/>
      <c r="N41"/>
      <c r="O41"/>
      <c r="P41"/>
      <c r="R41"/>
      <c r="S41"/>
      <c r="T41"/>
      <c r="U41"/>
      <c r="V41"/>
      <c r="W41"/>
      <c r="X41"/>
      <c r="Y41"/>
      <c r="Z41"/>
    </row>
    <row r="42" spans="1:26" x14ac:dyDescent="0.25">
      <c r="A42" s="9">
        <v>2</v>
      </c>
      <c r="B42" s="9">
        <f>'data in order'!K23</f>
        <v>-0.16399999999998727</v>
      </c>
      <c r="C42" s="66">
        <f>'data in order'!L23</f>
        <v>-1.1631205673757962E-3</v>
      </c>
      <c r="D42" s="9">
        <v>141</v>
      </c>
      <c r="E42" s="9">
        <f t="shared" si="0"/>
        <v>19881</v>
      </c>
      <c r="G42"/>
      <c r="H42" s="69"/>
      <c r="I42" s="69" t="s">
        <v>159</v>
      </c>
      <c r="J42" s="69" t="s">
        <v>153</v>
      </c>
      <c r="K42" s="69" t="s">
        <v>160</v>
      </c>
      <c r="L42" s="69" t="s">
        <v>147</v>
      </c>
      <c r="M42" s="69" t="s">
        <v>161</v>
      </c>
      <c r="N42" s="69" t="s">
        <v>162</v>
      </c>
      <c r="O42" s="69" t="s">
        <v>163</v>
      </c>
      <c r="P42" s="69" t="s">
        <v>164</v>
      </c>
      <c r="R42" s="69"/>
      <c r="S42" s="69" t="s">
        <v>159</v>
      </c>
      <c r="T42" s="69" t="s">
        <v>153</v>
      </c>
      <c r="U42" s="69" t="s">
        <v>160</v>
      </c>
      <c r="V42" s="69" t="s">
        <v>147</v>
      </c>
      <c r="W42" s="69" t="s">
        <v>161</v>
      </c>
      <c r="X42" s="69" t="s">
        <v>162</v>
      </c>
      <c r="Y42" s="69" t="s">
        <v>163</v>
      </c>
      <c r="Z42" s="69" t="s">
        <v>164</v>
      </c>
    </row>
    <row r="43" spans="1:26" x14ac:dyDescent="0.25">
      <c r="A43" s="9">
        <v>2</v>
      </c>
      <c r="B43" s="9">
        <f>'data in order'!Q23</f>
        <v>-0.13599999999999568</v>
      </c>
      <c r="C43" s="66">
        <f>'data in order'!R23</f>
        <v>-9.6453900709216793E-4</v>
      </c>
      <c r="D43" s="9">
        <v>141</v>
      </c>
      <c r="E43" s="9">
        <f t="shared" si="0"/>
        <v>19881</v>
      </c>
      <c r="G43"/>
      <c r="H43" s="67" t="s">
        <v>157</v>
      </c>
      <c r="I43" s="67">
        <v>3.3972735337605892E-2</v>
      </c>
      <c r="J43" s="67">
        <v>1.1014478411042148E-2</v>
      </c>
      <c r="K43" s="67">
        <v>3.0843707772442328</v>
      </c>
      <c r="L43" s="67">
        <v>3.3790352265080205E-3</v>
      </c>
      <c r="M43" s="67">
        <v>1.1826642207262834E-2</v>
      </c>
      <c r="N43" s="67">
        <v>5.6118828467948953E-2</v>
      </c>
      <c r="O43" s="67">
        <v>1.1826642207262834E-2</v>
      </c>
      <c r="P43" s="67">
        <v>5.6118828467948953E-2</v>
      </c>
      <c r="R43" s="67" t="s">
        <v>157</v>
      </c>
      <c r="S43" s="67">
        <v>1.1518235653939974E-3</v>
      </c>
      <c r="T43" s="67">
        <v>4.4975792530577374E-4</v>
      </c>
      <c r="U43" s="67">
        <v>2.5609855893276707</v>
      </c>
      <c r="V43" s="67">
        <v>1.3636582138423496E-2</v>
      </c>
      <c r="W43" s="67">
        <v>2.4752464825724589E-4</v>
      </c>
      <c r="X43" s="67">
        <v>2.0561224825307489E-3</v>
      </c>
      <c r="Y43" s="67">
        <v>2.4752464825724589E-4</v>
      </c>
      <c r="Z43" s="67">
        <v>2.0561224825307489E-3</v>
      </c>
    </row>
    <row r="44" spans="1:26" ht="13.8" thickBot="1" x14ac:dyDescent="0.3">
      <c r="A44" s="9">
        <v>2</v>
      </c>
      <c r="B44" s="9">
        <f>'data in order'!W23</f>
        <v>-0.1910000000000025</v>
      </c>
      <c r="C44" s="66">
        <f>'data in order'!X23</f>
        <v>-1.3546099290780318E-3</v>
      </c>
      <c r="D44" s="9">
        <v>141</v>
      </c>
      <c r="E44" s="9">
        <f t="shared" si="0"/>
        <v>19881</v>
      </c>
      <c r="G44"/>
      <c r="H44" s="68" t="s">
        <v>142</v>
      </c>
      <c r="I44" s="68">
        <v>-1.6909659931000623E-3</v>
      </c>
      <c r="J44" s="68">
        <v>9.5601130820726751E-5</v>
      </c>
      <c r="K44" s="68">
        <v>-17.687719575943063</v>
      </c>
      <c r="L44" s="68">
        <v>1.1548389240530484E-22</v>
      </c>
      <c r="M44" s="68">
        <v>-1.8831849495963967E-3</v>
      </c>
      <c r="N44" s="68">
        <v>-1.4987470366037278E-3</v>
      </c>
      <c r="O44" s="68">
        <v>-1.8831849495963967E-3</v>
      </c>
      <c r="P44" s="68">
        <v>-1.4987470366037278E-3</v>
      </c>
      <c r="R44" s="68" t="s">
        <v>142</v>
      </c>
      <c r="S44" s="68">
        <v>-1.8000230697440399E-5</v>
      </c>
      <c r="T44" s="68">
        <v>3.9037133353233093E-6</v>
      </c>
      <c r="U44" s="68">
        <v>-4.6110534128012768</v>
      </c>
      <c r="V44" s="68">
        <v>2.9895385114651955E-5</v>
      </c>
      <c r="W44" s="68">
        <v>-2.5849172413242662E-5</v>
      </c>
      <c r="X44" s="68">
        <v>-1.0151288981638137E-5</v>
      </c>
      <c r="Y44" s="68">
        <v>-2.5849172413242662E-5</v>
      </c>
      <c r="Z44" s="68">
        <v>-1.0151288981638137E-5</v>
      </c>
    </row>
    <row r="45" spans="1:26" x14ac:dyDescent="0.25">
      <c r="A45" s="9">
        <v>2</v>
      </c>
      <c r="B45" s="9">
        <f>'data in order'!AC23</f>
        <v>-0.17500000000001137</v>
      </c>
      <c r="C45" s="66">
        <f>'data in order'!AD23</f>
        <v>-1.2411347517731304E-3</v>
      </c>
      <c r="D45" s="9">
        <v>141</v>
      </c>
      <c r="E45" s="9">
        <f t="shared" si="0"/>
        <v>19881</v>
      </c>
      <c r="G45"/>
      <c r="H45"/>
      <c r="I45"/>
      <c r="J45"/>
      <c r="K45"/>
      <c r="L45"/>
      <c r="M45"/>
      <c r="N45"/>
      <c r="O45"/>
      <c r="P45"/>
      <c r="R45"/>
      <c r="S45"/>
      <c r="T45"/>
      <c r="U45"/>
      <c r="V45"/>
      <c r="W45"/>
      <c r="X45"/>
      <c r="Y45"/>
      <c r="Z45"/>
    </row>
    <row r="46" spans="1:26" x14ac:dyDescent="0.25">
      <c r="A46" s="9">
        <v>2</v>
      </c>
      <c r="B46" s="9">
        <f>'data in order'!AI23</f>
        <v>-0.22200000000000841</v>
      </c>
      <c r="C46" s="66">
        <f>'data in order'!AJ23</f>
        <v>-1.5744680851064426E-3</v>
      </c>
      <c r="D46" s="9">
        <v>141</v>
      </c>
      <c r="E46" s="9">
        <f t="shared" si="0"/>
        <v>19881</v>
      </c>
      <c r="G46"/>
      <c r="H46"/>
      <c r="I46"/>
      <c r="J46"/>
      <c r="K46"/>
      <c r="L46"/>
      <c r="M46"/>
      <c r="N46"/>
      <c r="O46"/>
      <c r="P46"/>
      <c r="R46"/>
      <c r="S46"/>
      <c r="T46"/>
      <c r="U46"/>
      <c r="V46"/>
      <c r="W46"/>
      <c r="X46"/>
      <c r="Y46"/>
      <c r="Z46"/>
    </row>
    <row r="47" spans="1:26" x14ac:dyDescent="0.25">
      <c r="A47" s="9">
        <v>2</v>
      </c>
      <c r="B47" s="9">
        <f>'data in order'!K24</f>
        <v>-0.16499999999999204</v>
      </c>
      <c r="C47" s="66">
        <f>'data in order'!L24</f>
        <v>-8.7765957446804272E-4</v>
      </c>
      <c r="D47" s="9">
        <v>188</v>
      </c>
      <c r="E47" s="9">
        <f t="shared" si="0"/>
        <v>35344</v>
      </c>
      <c r="G47"/>
      <c r="H47"/>
      <c r="I47"/>
      <c r="J47"/>
      <c r="K47"/>
      <c r="L47"/>
      <c r="M47"/>
      <c r="N47"/>
      <c r="O47"/>
      <c r="P47"/>
      <c r="R47"/>
      <c r="S47"/>
      <c r="T47"/>
      <c r="U47"/>
      <c r="V47"/>
      <c r="W47"/>
      <c r="X47"/>
      <c r="Y47"/>
      <c r="Z47"/>
    </row>
    <row r="48" spans="1:26" x14ac:dyDescent="0.25">
      <c r="A48" s="9">
        <v>2</v>
      </c>
      <c r="B48" s="9">
        <f>'data in order'!Q24</f>
        <v>-0.24100000000001387</v>
      </c>
      <c r="C48" s="66">
        <f>'data in order'!R24</f>
        <v>-1.2819148936170951E-3</v>
      </c>
      <c r="D48" s="9">
        <v>188</v>
      </c>
      <c r="E48" s="9">
        <f t="shared" si="0"/>
        <v>35344</v>
      </c>
      <c r="G48"/>
      <c r="R48"/>
      <c r="S48"/>
      <c r="T48"/>
    </row>
    <row r="49" spans="1:26" x14ac:dyDescent="0.25">
      <c r="A49" s="9">
        <v>2</v>
      </c>
      <c r="B49" s="9">
        <f>'data in order'!W24</f>
        <v>-0.27600000000001046</v>
      </c>
      <c r="C49" s="66">
        <f>'data in order'!X24</f>
        <v>-1.4680851063830344E-3</v>
      </c>
      <c r="D49" s="9">
        <v>188</v>
      </c>
      <c r="E49" s="9">
        <f t="shared" si="0"/>
        <v>35344</v>
      </c>
      <c r="G49"/>
      <c r="R49"/>
      <c r="S49"/>
      <c r="T49"/>
    </row>
    <row r="50" spans="1:26" x14ac:dyDescent="0.25">
      <c r="A50" s="9">
        <v>2</v>
      </c>
      <c r="B50" s="9">
        <f>'data in order'!AC24</f>
        <v>-0.29800000000000182</v>
      </c>
      <c r="C50" s="66">
        <f>'data in order'!AD24</f>
        <v>-1.5851063829787331E-3</v>
      </c>
      <c r="D50" s="9">
        <v>188</v>
      </c>
      <c r="E50" s="9">
        <f t="shared" si="0"/>
        <v>35344</v>
      </c>
    </row>
    <row r="51" spans="1:26" x14ac:dyDescent="0.25">
      <c r="A51" s="9">
        <v>2</v>
      </c>
      <c r="B51" s="9">
        <f>'data in order'!AI24</f>
        <v>-0.28000000000000114</v>
      </c>
      <c r="C51" s="66">
        <f>'data in order'!AJ24</f>
        <v>-1.4893617021276657E-3</v>
      </c>
      <c r="D51" s="9">
        <v>188</v>
      </c>
      <c r="E51" s="9">
        <f t="shared" si="0"/>
        <v>35344</v>
      </c>
    </row>
    <row r="52" spans="1:26" x14ac:dyDescent="0.25">
      <c r="A52" s="9">
        <v>3</v>
      </c>
      <c r="B52" s="9">
        <f>'data in order'!K37</f>
        <v>3.1000000000000583E-2</v>
      </c>
      <c r="C52" s="66">
        <f>'data in order'!L37</f>
        <v>3.1000000000000584E-3</v>
      </c>
      <c r="D52" s="9">
        <v>10</v>
      </c>
      <c r="E52" s="9">
        <f t="shared" si="0"/>
        <v>100</v>
      </c>
      <c r="H52" t="s">
        <v>148</v>
      </c>
      <c r="I52"/>
      <c r="J52"/>
      <c r="K52"/>
      <c r="L52"/>
      <c r="M52"/>
      <c r="N52"/>
      <c r="O52"/>
      <c r="P52"/>
      <c r="R52" t="s">
        <v>148</v>
      </c>
      <c r="S52"/>
      <c r="T52"/>
      <c r="U52"/>
      <c r="V52"/>
      <c r="W52"/>
      <c r="X52"/>
      <c r="Y52"/>
      <c r="Z52"/>
    </row>
    <row r="53" spans="1:26" ht="13.8" thickBot="1" x14ac:dyDescent="0.3">
      <c r="A53" s="9">
        <v>3</v>
      </c>
      <c r="B53" s="9">
        <f>'data in order'!Q37</f>
        <v>6.0000000000002274E-3</v>
      </c>
      <c r="C53" s="66">
        <f>'data in order'!R37</f>
        <v>6.0000000000002272E-4</v>
      </c>
      <c r="D53" s="9">
        <v>10</v>
      </c>
      <c r="E53" s="9">
        <f t="shared" si="0"/>
        <v>100</v>
      </c>
      <c r="H53"/>
      <c r="I53"/>
      <c r="J53"/>
      <c r="K53"/>
      <c r="L53"/>
      <c r="M53"/>
      <c r="N53"/>
      <c r="O53"/>
      <c r="P53"/>
      <c r="R53"/>
      <c r="S53"/>
      <c r="T53"/>
      <c r="U53"/>
      <c r="V53"/>
      <c r="W53"/>
      <c r="X53"/>
      <c r="Y53"/>
      <c r="Z53"/>
    </row>
    <row r="54" spans="1:26" x14ac:dyDescent="0.25">
      <c r="A54" s="9">
        <v>3</v>
      </c>
      <c r="B54" s="9">
        <f>'data in order'!W37</f>
        <v>1.2999999999999901E-2</v>
      </c>
      <c r="C54" s="66">
        <f>'data in order'!X37</f>
        <v>1.29999999999999E-3</v>
      </c>
      <c r="D54" s="9">
        <v>10</v>
      </c>
      <c r="E54" s="9">
        <f t="shared" si="0"/>
        <v>100</v>
      </c>
      <c r="H54" s="70" t="s">
        <v>149</v>
      </c>
      <c r="I54" s="70"/>
      <c r="J54"/>
      <c r="K54"/>
      <c r="L54" s="72" t="s">
        <v>166</v>
      </c>
      <c r="M54" s="73"/>
      <c r="N54"/>
      <c r="O54"/>
      <c r="P54"/>
      <c r="R54" s="70" t="s">
        <v>149</v>
      </c>
      <c r="S54" s="70"/>
      <c r="T54"/>
      <c r="U54"/>
      <c r="V54" s="72" t="s">
        <v>166</v>
      </c>
      <c r="W54" s="73"/>
      <c r="X54"/>
      <c r="Y54"/>
      <c r="Z54"/>
    </row>
    <row r="55" spans="1:26" x14ac:dyDescent="0.25">
      <c r="A55" s="9">
        <v>3</v>
      </c>
      <c r="B55" s="9">
        <f>'data in order'!AC37</f>
        <v>7.4999999999999289E-2</v>
      </c>
      <c r="C55" s="66">
        <f>'data in order'!AD37</f>
        <v>7.4999999999999286E-3</v>
      </c>
      <c r="D55" s="9">
        <v>10</v>
      </c>
      <c r="E55" s="9">
        <f t="shared" si="0"/>
        <v>100</v>
      </c>
      <c r="H55" s="67" t="s">
        <v>150</v>
      </c>
      <c r="I55" s="67">
        <v>0.93583092896302322</v>
      </c>
      <c r="J55"/>
      <c r="K55"/>
      <c r="L55" s="74"/>
      <c r="M55" s="75"/>
      <c r="N55"/>
      <c r="O55"/>
      <c r="P55"/>
      <c r="R55" s="67" t="s">
        <v>150</v>
      </c>
      <c r="S55" s="67">
        <v>0.56767010619594205</v>
      </c>
      <c r="T55"/>
      <c r="U55"/>
      <c r="V55" s="74"/>
      <c r="W55" s="75"/>
      <c r="X55"/>
      <c r="Y55"/>
      <c r="Z55"/>
    </row>
    <row r="56" spans="1:26" x14ac:dyDescent="0.25">
      <c r="A56" s="9">
        <v>3</v>
      </c>
      <c r="B56" s="9">
        <f>'data in order'!AI37</f>
        <v>2.3999999999999133E-2</v>
      </c>
      <c r="C56" s="66">
        <f>'data in order'!AJ37</f>
        <v>2.3999999999999135E-3</v>
      </c>
      <c r="D56" s="9">
        <v>10</v>
      </c>
      <c r="E56" s="9">
        <f t="shared" si="0"/>
        <v>100</v>
      </c>
      <c r="H56" s="67" t="s">
        <v>151</v>
      </c>
      <c r="I56" s="67">
        <v>0.87577952760379496</v>
      </c>
      <c r="J56"/>
      <c r="K56"/>
      <c r="L56" s="74" t="s">
        <v>167</v>
      </c>
      <c r="M56" s="75">
        <f>_xlfn.T.INV(0.995,I59-2)</f>
        <v>2.6448687820733814</v>
      </c>
      <c r="N56"/>
      <c r="O56"/>
      <c r="P56"/>
      <c r="R56" s="67" t="s">
        <v>151</v>
      </c>
      <c r="S56" s="67">
        <v>0.32224934946851214</v>
      </c>
      <c r="T56"/>
      <c r="U56"/>
      <c r="V56" s="74" t="s">
        <v>167</v>
      </c>
      <c r="W56" s="75">
        <f>_xlfn.T.INV(0.995,S59-2)</f>
        <v>2.6448687820733814</v>
      </c>
      <c r="X56"/>
      <c r="Y56"/>
      <c r="Z56"/>
    </row>
    <row r="57" spans="1:26" ht="13.8" thickBot="1" x14ac:dyDescent="0.3">
      <c r="A57" s="9">
        <v>3</v>
      </c>
      <c r="B57" s="9">
        <f>'data in order'!K38</f>
        <v>-1.1000000000002785E-2</v>
      </c>
      <c r="C57" s="66">
        <f>'data in order'!L38</f>
        <v>-2.3404255319154862E-4</v>
      </c>
      <c r="D57" s="9">
        <v>47</v>
      </c>
      <c r="E57" s="9">
        <f t="shared" si="0"/>
        <v>2209</v>
      </c>
      <c r="H57" s="67" t="s">
        <v>152</v>
      </c>
      <c r="I57" s="67">
        <v>0.87407787729699771</v>
      </c>
      <c r="J57"/>
      <c r="K57"/>
      <c r="L57" s="76" t="s">
        <v>168</v>
      </c>
      <c r="M57" s="77">
        <f>M56*I58</f>
        <v>0.10714982532701518</v>
      </c>
      <c r="N57"/>
      <c r="O57"/>
      <c r="P57"/>
      <c r="R57" s="67" t="s">
        <v>152</v>
      </c>
      <c r="S57" s="67">
        <v>0.31296509398177941</v>
      </c>
      <c r="T57"/>
      <c r="U57"/>
      <c r="V57" s="76" t="s">
        <v>168</v>
      </c>
      <c r="W57" s="78">
        <f>W56*S58</f>
        <v>4.5493440965832946E-3</v>
      </c>
      <c r="X57"/>
      <c r="Y57"/>
      <c r="Z57"/>
    </row>
    <row r="58" spans="1:26" x14ac:dyDescent="0.25">
      <c r="A58" s="9">
        <v>3</v>
      </c>
      <c r="B58" s="9">
        <f>'data in order'!Q38</f>
        <v>-5.7999999999999829E-2</v>
      </c>
      <c r="C58" s="66">
        <f>'data in order'!R38</f>
        <v>-1.2340425531914858E-3</v>
      </c>
      <c r="D58" s="9">
        <v>47</v>
      </c>
      <c r="E58" s="9">
        <f t="shared" si="0"/>
        <v>2209</v>
      </c>
      <c r="H58" s="67" t="s">
        <v>153</v>
      </c>
      <c r="I58" s="67">
        <v>4.0512340745697657E-2</v>
      </c>
      <c r="J58"/>
      <c r="K58"/>
      <c r="L58"/>
      <c r="M58"/>
      <c r="N58"/>
      <c r="O58"/>
      <c r="P58"/>
      <c r="R58" s="67" t="s">
        <v>153</v>
      </c>
      <c r="S58" s="67">
        <v>1.7200641965371703E-3</v>
      </c>
      <c r="T58"/>
      <c r="U58"/>
      <c r="V58"/>
      <c r="W58"/>
      <c r="X58"/>
      <c r="Y58"/>
      <c r="Z58"/>
    </row>
    <row r="59" spans="1:26" ht="13.8" thickBot="1" x14ac:dyDescent="0.3">
      <c r="A59" s="9">
        <v>3</v>
      </c>
      <c r="B59" s="9">
        <f>'data in order'!W38</f>
        <v>-8.2000000000000739E-2</v>
      </c>
      <c r="C59" s="66">
        <f>'data in order'!X38</f>
        <v>-1.7446808510638455E-3</v>
      </c>
      <c r="D59" s="9">
        <v>47</v>
      </c>
      <c r="E59" s="9">
        <f t="shared" si="0"/>
        <v>2209</v>
      </c>
      <c r="H59" s="68" t="s">
        <v>154</v>
      </c>
      <c r="I59" s="68">
        <v>75</v>
      </c>
      <c r="J59"/>
      <c r="K59"/>
      <c r="L59"/>
      <c r="M59"/>
      <c r="N59"/>
      <c r="O59"/>
      <c r="P59"/>
      <c r="R59" s="68" t="s">
        <v>154</v>
      </c>
      <c r="S59" s="68">
        <v>75</v>
      </c>
      <c r="T59"/>
      <c r="U59"/>
      <c r="V59"/>
      <c r="W59"/>
      <c r="X59"/>
      <c r="Y59"/>
      <c r="Z59"/>
    </row>
    <row r="60" spans="1:26" x14ac:dyDescent="0.25">
      <c r="A60" s="9">
        <v>3</v>
      </c>
      <c r="B60" s="9">
        <f>'data in order'!AC38</f>
        <v>-4.2999999999999261E-2</v>
      </c>
      <c r="C60" s="66">
        <f>'data in order'!AD38</f>
        <v>-9.1489361702126086E-4</v>
      </c>
      <c r="D60" s="9">
        <v>47</v>
      </c>
      <c r="E60" s="9">
        <f t="shared" si="0"/>
        <v>2209</v>
      </c>
      <c r="H60"/>
      <c r="I60"/>
      <c r="J60"/>
      <c r="K60"/>
      <c r="L60"/>
      <c r="M60"/>
      <c r="N60"/>
      <c r="O60"/>
      <c r="P60"/>
      <c r="R60"/>
      <c r="S60"/>
      <c r="T60"/>
      <c r="U60"/>
      <c r="V60"/>
      <c r="W60"/>
      <c r="X60"/>
      <c r="Y60"/>
      <c r="Z60"/>
    </row>
    <row r="61" spans="1:26" ht="13.8" thickBot="1" x14ac:dyDescent="0.3">
      <c r="A61" s="9">
        <v>3</v>
      </c>
      <c r="B61" s="9">
        <f>'data in order'!AI38</f>
        <v>-8.2999999999998408E-2</v>
      </c>
      <c r="C61" s="66">
        <f>'data in order'!AJ38</f>
        <v>-1.7659574468084768E-3</v>
      </c>
      <c r="D61" s="9">
        <v>47</v>
      </c>
      <c r="E61" s="9">
        <f t="shared" si="0"/>
        <v>2209</v>
      </c>
      <c r="H61" t="s">
        <v>114</v>
      </c>
      <c r="I61"/>
      <c r="J61"/>
      <c r="K61"/>
      <c r="L61"/>
      <c r="M61"/>
      <c r="N61"/>
      <c r="O61"/>
      <c r="P61"/>
      <c r="R61" t="s">
        <v>114</v>
      </c>
      <c r="S61"/>
      <c r="T61"/>
      <c r="U61"/>
      <c r="V61"/>
      <c r="W61"/>
      <c r="X61"/>
      <c r="Y61"/>
      <c r="Z61"/>
    </row>
    <row r="62" spans="1:26" x14ac:dyDescent="0.25">
      <c r="A62" s="9">
        <v>3</v>
      </c>
      <c r="B62" s="9">
        <f>'data in order'!K39</f>
        <v>-8.7999999999993861E-2</v>
      </c>
      <c r="C62" s="66">
        <f>'data in order'!L39</f>
        <v>-9.3617021276589209E-4</v>
      </c>
      <c r="D62" s="9">
        <v>94</v>
      </c>
      <c r="E62" s="9">
        <f t="shared" si="0"/>
        <v>8836</v>
      </c>
      <c r="H62" s="69"/>
      <c r="I62" s="69" t="s">
        <v>146</v>
      </c>
      <c r="J62" s="69" t="s">
        <v>118</v>
      </c>
      <c r="K62" s="69" t="s">
        <v>119</v>
      </c>
      <c r="L62" s="69" t="s">
        <v>120</v>
      </c>
      <c r="M62" s="69" t="s">
        <v>158</v>
      </c>
      <c r="N62"/>
      <c r="O62"/>
      <c r="P62"/>
      <c r="R62" s="69"/>
      <c r="S62" s="69" t="s">
        <v>146</v>
      </c>
      <c r="T62" s="69" t="s">
        <v>118</v>
      </c>
      <c r="U62" s="69" t="s">
        <v>119</v>
      </c>
      <c r="V62" s="69" t="s">
        <v>120</v>
      </c>
      <c r="W62" s="69" t="s">
        <v>158</v>
      </c>
      <c r="X62"/>
      <c r="Y62"/>
      <c r="Z62"/>
    </row>
    <row r="63" spans="1:26" x14ac:dyDescent="0.25">
      <c r="A63" s="9">
        <v>3</v>
      </c>
      <c r="B63" s="9">
        <f>'data in order'!Q39</f>
        <v>-7.6999999999998181E-2</v>
      </c>
      <c r="C63" s="66">
        <f>'data in order'!R39</f>
        <v>-8.1914893617019346E-4</v>
      </c>
      <c r="D63" s="9">
        <v>94</v>
      </c>
      <c r="E63" s="9">
        <f t="shared" si="0"/>
        <v>8836</v>
      </c>
      <c r="H63" s="67" t="s">
        <v>155</v>
      </c>
      <c r="I63" s="67">
        <v>1</v>
      </c>
      <c r="J63" s="67">
        <v>0.84469348805325273</v>
      </c>
      <c r="K63" s="67">
        <v>0.84469348805325273</v>
      </c>
      <c r="L63" s="67">
        <v>514.66480751388769</v>
      </c>
      <c r="M63" s="67">
        <v>8.6065145591410081E-35</v>
      </c>
      <c r="N63"/>
      <c r="O63"/>
      <c r="P63"/>
      <c r="R63" s="67" t="s">
        <v>155</v>
      </c>
      <c r="S63" s="67">
        <v>1</v>
      </c>
      <c r="T63" s="67">
        <v>1.0269144816660742E-4</v>
      </c>
      <c r="U63" s="67">
        <v>1.0269144816660742E-4</v>
      </c>
      <c r="V63" s="67">
        <v>34.709228966071592</v>
      </c>
      <c r="W63" s="67">
        <v>1.089695155932809E-7</v>
      </c>
      <c r="X63"/>
      <c r="Y63"/>
      <c r="Z63"/>
    </row>
    <row r="64" spans="1:26" x14ac:dyDescent="0.25">
      <c r="A64" s="9">
        <v>3</v>
      </c>
      <c r="B64" s="9">
        <f>'data in order'!W39</f>
        <v>-0.10899999999999466</v>
      </c>
      <c r="C64" s="66">
        <f>'data in order'!X39</f>
        <v>-1.1595744680850495E-3</v>
      </c>
      <c r="D64" s="9">
        <v>94</v>
      </c>
      <c r="E64" s="9">
        <f t="shared" si="0"/>
        <v>8836</v>
      </c>
      <c r="H64" s="67" t="s">
        <v>156</v>
      </c>
      <c r="I64" s="67">
        <v>73</v>
      </c>
      <c r="J64" s="67">
        <v>0.11981123194677255</v>
      </c>
      <c r="K64" s="67">
        <v>1.6412497526955144E-3</v>
      </c>
      <c r="L64" s="67"/>
      <c r="M64" s="67"/>
      <c r="N64"/>
      <c r="O64"/>
      <c r="P64"/>
      <c r="R64" s="67" t="s">
        <v>156</v>
      </c>
      <c r="S64" s="67">
        <v>73</v>
      </c>
      <c r="T64" s="67">
        <v>2.1597932133526145E-4</v>
      </c>
      <c r="U64" s="67">
        <v>2.958620840209061E-6</v>
      </c>
      <c r="V64" s="67"/>
      <c r="W64" s="67"/>
      <c r="X64"/>
      <c r="Y64"/>
      <c r="Z64"/>
    </row>
    <row r="65" spans="1:26" ht="13.8" thickBot="1" x14ac:dyDescent="0.3">
      <c r="A65" s="9">
        <v>3</v>
      </c>
      <c r="B65" s="9">
        <f>'data in order'!AC39</f>
        <v>-8.100000000000307E-2</v>
      </c>
      <c r="C65" s="66">
        <f>'data in order'!AD39</f>
        <v>-8.6170212765960717E-4</v>
      </c>
      <c r="D65" s="9">
        <v>94</v>
      </c>
      <c r="E65" s="9">
        <f t="shared" si="0"/>
        <v>8836</v>
      </c>
      <c r="H65" s="68" t="s">
        <v>135</v>
      </c>
      <c r="I65" s="68">
        <v>74</v>
      </c>
      <c r="J65" s="68">
        <v>0.9645047200000253</v>
      </c>
      <c r="K65" s="68"/>
      <c r="L65" s="68"/>
      <c r="M65" s="68"/>
      <c r="N65"/>
      <c r="O65"/>
      <c r="P65"/>
      <c r="R65" s="68" t="s">
        <v>135</v>
      </c>
      <c r="S65" s="68">
        <v>74</v>
      </c>
      <c r="T65" s="68">
        <v>3.1867076950186886E-4</v>
      </c>
      <c r="U65" s="68"/>
      <c r="V65" s="68"/>
      <c r="W65" s="68"/>
      <c r="X65"/>
      <c r="Y65"/>
      <c r="Z65"/>
    </row>
    <row r="66" spans="1:26" ht="13.8" thickBot="1" x14ac:dyDescent="0.3">
      <c r="A66" s="9">
        <v>3</v>
      </c>
      <c r="B66" s="9">
        <f>'data in order'!AI39</f>
        <v>-0.15600000000000591</v>
      </c>
      <c r="C66" s="66">
        <f>'data in order'!AJ39</f>
        <v>-1.6595744680851692E-3</v>
      </c>
      <c r="D66" s="9">
        <v>94</v>
      </c>
      <c r="E66" s="9">
        <f t="shared" si="0"/>
        <v>8836</v>
      </c>
      <c r="H66"/>
      <c r="I66"/>
      <c r="J66"/>
      <c r="K66"/>
      <c r="L66"/>
      <c r="M66"/>
      <c r="N66"/>
      <c r="O66"/>
      <c r="P66"/>
      <c r="R66"/>
      <c r="S66"/>
      <c r="T66"/>
      <c r="U66"/>
      <c r="V66"/>
      <c r="W66"/>
      <c r="X66"/>
      <c r="Y66"/>
      <c r="Z66"/>
    </row>
    <row r="67" spans="1:26" x14ac:dyDescent="0.25">
      <c r="A67" s="9">
        <v>3</v>
      </c>
      <c r="B67" s="9">
        <f>'data in order'!K40</f>
        <v>-0.16399999999998727</v>
      </c>
      <c r="C67" s="66">
        <f>'data in order'!L40</f>
        <v>-1.1631205673757962E-3</v>
      </c>
      <c r="D67" s="9">
        <v>141</v>
      </c>
      <c r="E67" s="9">
        <f t="shared" ref="E67:E130" si="1">D67^2</f>
        <v>19881</v>
      </c>
      <c r="H67" s="69"/>
      <c r="I67" s="69" t="s">
        <v>159</v>
      </c>
      <c r="J67" s="69" t="s">
        <v>153</v>
      </c>
      <c r="K67" s="69" t="s">
        <v>160</v>
      </c>
      <c r="L67" s="69" t="s">
        <v>147</v>
      </c>
      <c r="M67" s="69" t="s">
        <v>161</v>
      </c>
      <c r="N67" s="69" t="s">
        <v>162</v>
      </c>
      <c r="O67" s="69" t="s">
        <v>163</v>
      </c>
      <c r="P67" s="69" t="s">
        <v>164</v>
      </c>
      <c r="R67" s="69"/>
      <c r="S67" s="69" t="s">
        <v>159</v>
      </c>
      <c r="T67" s="69" t="s">
        <v>153</v>
      </c>
      <c r="U67" s="69" t="s">
        <v>160</v>
      </c>
      <c r="V67" s="69" t="s">
        <v>147</v>
      </c>
      <c r="W67" s="69" t="s">
        <v>161</v>
      </c>
      <c r="X67" s="69" t="s">
        <v>162</v>
      </c>
      <c r="Y67" s="69" t="s">
        <v>163</v>
      </c>
      <c r="Z67" s="69" t="s">
        <v>164</v>
      </c>
    </row>
    <row r="68" spans="1:26" x14ac:dyDescent="0.25">
      <c r="A68" s="9">
        <v>3</v>
      </c>
      <c r="B68" s="9">
        <f>'data in order'!Q40</f>
        <v>-0.14400000000000546</v>
      </c>
      <c r="C68" s="66">
        <f>'data in order'!R40</f>
        <v>-1.0212765957447196E-3</v>
      </c>
      <c r="D68" s="9">
        <v>141</v>
      </c>
      <c r="E68" s="9">
        <f t="shared" si="1"/>
        <v>19881</v>
      </c>
      <c r="H68" s="67" t="s">
        <v>157</v>
      </c>
      <c r="I68" s="67">
        <v>3.5411552488912174E-2</v>
      </c>
      <c r="J68" s="67">
        <v>8.4606083275274042E-3</v>
      </c>
      <c r="K68" s="67">
        <v>4.1854617443638507</v>
      </c>
      <c r="L68" s="67">
        <v>7.8406105615743332E-5</v>
      </c>
      <c r="M68" s="67">
        <v>1.8549584408870268E-2</v>
      </c>
      <c r="N68" s="67">
        <v>5.2273520568954082E-2</v>
      </c>
      <c r="O68" s="67">
        <v>1.8549584408870268E-2</v>
      </c>
      <c r="P68" s="67">
        <v>5.2273520568954082E-2</v>
      </c>
      <c r="R68" s="67" t="s">
        <v>157</v>
      </c>
      <c r="S68" s="67">
        <v>1.2427841988565417E-3</v>
      </c>
      <c r="T68" s="67">
        <v>3.5921867750012936E-4</v>
      </c>
      <c r="U68" s="67">
        <v>3.4596870282617589</v>
      </c>
      <c r="V68" s="67">
        <v>9.066795154604576E-4</v>
      </c>
      <c r="W68" s="67">
        <v>5.2686240703282857E-4</v>
      </c>
      <c r="X68" s="67">
        <v>1.9587059906802547E-3</v>
      </c>
      <c r="Y68" s="67">
        <v>5.2686240703282857E-4</v>
      </c>
      <c r="Z68" s="67">
        <v>1.9587059906802547E-3</v>
      </c>
    </row>
    <row r="69" spans="1:26" ht="13.8" thickBot="1" x14ac:dyDescent="0.3">
      <c r="A69" s="9">
        <v>3</v>
      </c>
      <c r="B69" s="9">
        <f>'data in order'!W40</f>
        <v>-0.20500000000001251</v>
      </c>
      <c r="C69" s="66">
        <f>'data in order'!X40</f>
        <v>-1.4539007092199468E-3</v>
      </c>
      <c r="D69" s="9">
        <v>141</v>
      </c>
      <c r="E69" s="9">
        <f t="shared" si="1"/>
        <v>19881</v>
      </c>
      <c r="H69" s="68" t="s">
        <v>142</v>
      </c>
      <c r="I69" s="68">
        <v>-1.6659536717595117E-3</v>
      </c>
      <c r="J69" s="68">
        <v>7.3434591576483738E-5</v>
      </c>
      <c r="K69" s="68">
        <v>-22.686225060901773</v>
      </c>
      <c r="L69" s="68">
        <v>8.6065145591410081E-35</v>
      </c>
      <c r="M69" s="68">
        <v>-1.8123086017123393E-3</v>
      </c>
      <c r="N69" s="68">
        <v>-1.519598741806684E-3</v>
      </c>
      <c r="O69" s="68">
        <v>-1.8123086017123393E-3</v>
      </c>
      <c r="P69" s="68">
        <v>-1.519598741806684E-3</v>
      </c>
      <c r="R69" s="68" t="s">
        <v>142</v>
      </c>
      <c r="S69" s="68">
        <v>-1.8368787335409743E-5</v>
      </c>
      <c r="T69" s="68">
        <v>3.1178699979574472E-6</v>
      </c>
      <c r="U69" s="68">
        <v>-5.8914538923827324</v>
      </c>
      <c r="V69" s="68">
        <v>1.0896951559327871E-7</v>
      </c>
      <c r="W69" s="68">
        <v>-2.4582693280237149E-5</v>
      </c>
      <c r="X69" s="68">
        <v>-1.2154881390582338E-5</v>
      </c>
      <c r="Y69" s="68">
        <v>-2.4582693280237149E-5</v>
      </c>
      <c r="Z69" s="68">
        <v>-1.2154881390582338E-5</v>
      </c>
    </row>
    <row r="70" spans="1:26" x14ac:dyDescent="0.25">
      <c r="A70" s="9">
        <v>3</v>
      </c>
      <c r="B70" s="9">
        <f>'data in order'!AC40</f>
        <v>-0.19900000000001228</v>
      </c>
      <c r="C70" s="66">
        <f>'data in order'!AD40</f>
        <v>-1.4113475177305835E-3</v>
      </c>
      <c r="D70" s="9">
        <v>141</v>
      </c>
      <c r="E70" s="9">
        <f t="shared" si="1"/>
        <v>19881</v>
      </c>
      <c r="H70"/>
      <c r="I70"/>
      <c r="J70"/>
      <c r="K70"/>
      <c r="L70"/>
      <c r="M70"/>
      <c r="N70"/>
      <c r="O70"/>
      <c r="P70"/>
      <c r="R70"/>
      <c r="S70"/>
      <c r="T70"/>
      <c r="U70"/>
      <c r="V70"/>
      <c r="W70"/>
      <c r="X70"/>
      <c r="Y70"/>
      <c r="Z70"/>
    </row>
    <row r="71" spans="1:26" x14ac:dyDescent="0.25">
      <c r="A71" s="9">
        <v>3</v>
      </c>
      <c r="B71" s="9">
        <f>'data in order'!AI40</f>
        <v>-0.22900000000001342</v>
      </c>
      <c r="C71" s="66">
        <f>'data in order'!AJ40</f>
        <v>-1.6241134751774002E-3</v>
      </c>
      <c r="D71" s="9">
        <v>141</v>
      </c>
      <c r="E71" s="9">
        <f t="shared" si="1"/>
        <v>19881</v>
      </c>
      <c r="H71"/>
      <c r="I71"/>
      <c r="J71"/>
      <c r="K71"/>
      <c r="L71"/>
      <c r="M71"/>
      <c r="N71"/>
      <c r="O71"/>
      <c r="P71"/>
      <c r="R71"/>
      <c r="S71"/>
      <c r="T71"/>
      <c r="U71"/>
      <c r="V71"/>
      <c r="W71"/>
      <c r="X71"/>
      <c r="Y71"/>
      <c r="Z71"/>
    </row>
    <row r="72" spans="1:26" x14ac:dyDescent="0.25">
      <c r="A72" s="9">
        <v>3</v>
      </c>
      <c r="B72" s="9">
        <f>'data in order'!K41</f>
        <v>-0.20400000000000773</v>
      </c>
      <c r="C72" s="66">
        <f>'data in order'!L41</f>
        <v>-1.0851063829787645E-3</v>
      </c>
      <c r="D72" s="9">
        <v>188</v>
      </c>
      <c r="E72" s="9">
        <f t="shared" si="1"/>
        <v>35344</v>
      </c>
      <c r="H72"/>
      <c r="I72"/>
      <c r="J72"/>
      <c r="K72"/>
      <c r="L72"/>
      <c r="M72"/>
      <c r="N72"/>
      <c r="O72"/>
      <c r="P72"/>
      <c r="R72"/>
      <c r="S72"/>
      <c r="T72"/>
      <c r="U72"/>
      <c r="V72"/>
      <c r="W72"/>
      <c r="X72"/>
      <c r="Y72"/>
      <c r="Z72"/>
    </row>
    <row r="73" spans="1:26" x14ac:dyDescent="0.25">
      <c r="A73" s="9">
        <v>3</v>
      </c>
      <c r="B73" s="9">
        <f>'data in order'!Q41</f>
        <v>-0.22300000000001319</v>
      </c>
      <c r="C73" s="66">
        <f>'data in order'!R41</f>
        <v>-1.1861702127660275E-3</v>
      </c>
      <c r="D73" s="9">
        <v>188</v>
      </c>
      <c r="E73" s="9">
        <f t="shared" si="1"/>
        <v>35344</v>
      </c>
    </row>
    <row r="74" spans="1:26" x14ac:dyDescent="0.25">
      <c r="A74" s="9">
        <v>3</v>
      </c>
      <c r="B74" s="9">
        <f>'data in order'!W41</f>
        <v>-0.30000000000001137</v>
      </c>
      <c r="C74" s="66">
        <f>'data in order'!X41</f>
        <v>-1.5957446808511242E-3</v>
      </c>
      <c r="D74" s="9">
        <v>188</v>
      </c>
      <c r="E74" s="9">
        <f t="shared" si="1"/>
        <v>35344</v>
      </c>
    </row>
    <row r="75" spans="1:26" x14ac:dyDescent="0.25">
      <c r="A75" s="9">
        <v>3</v>
      </c>
      <c r="B75" s="9">
        <f>'data in order'!AC41</f>
        <v>-0.30000000000001137</v>
      </c>
      <c r="C75" s="66">
        <f>'data in order'!AD41</f>
        <v>-1.5957446808511242E-3</v>
      </c>
      <c r="D75" s="9">
        <v>188</v>
      </c>
      <c r="E75" s="9">
        <f t="shared" si="1"/>
        <v>35344</v>
      </c>
    </row>
    <row r="76" spans="1:26" x14ac:dyDescent="0.25">
      <c r="A76" s="9">
        <v>3</v>
      </c>
      <c r="B76" s="9">
        <f>'data in order'!AI41</f>
        <v>-0.31399999999999295</v>
      </c>
      <c r="C76" s="66">
        <f>'data in order'!AJ41</f>
        <v>-1.6702127659574094E-3</v>
      </c>
      <c r="D76" s="9">
        <v>188</v>
      </c>
      <c r="E76" s="9">
        <f t="shared" si="1"/>
        <v>35344</v>
      </c>
    </row>
    <row r="77" spans="1:26" x14ac:dyDescent="0.25">
      <c r="A77" s="9">
        <v>4</v>
      </c>
      <c r="B77" s="9">
        <f>'data in order'!K54</f>
        <v>-5.0000000000007816E-3</v>
      </c>
      <c r="C77" s="66">
        <f>'data in order'!L54</f>
        <v>-5.0000000000007818E-4</v>
      </c>
      <c r="D77" s="9">
        <v>10</v>
      </c>
      <c r="E77" s="9">
        <f t="shared" si="1"/>
        <v>100</v>
      </c>
      <c r="H77" t="s">
        <v>148</v>
      </c>
      <c r="I77"/>
      <c r="J77"/>
      <c r="K77"/>
      <c r="L77"/>
      <c r="M77"/>
      <c r="N77"/>
      <c r="O77"/>
      <c r="P77"/>
      <c r="R77" t="s">
        <v>148</v>
      </c>
      <c r="S77"/>
      <c r="T77"/>
      <c r="U77"/>
      <c r="V77"/>
      <c r="W77"/>
      <c r="X77"/>
      <c r="Y77"/>
      <c r="Z77"/>
    </row>
    <row r="78" spans="1:26" ht="13.8" thickBot="1" x14ac:dyDescent="0.3">
      <c r="A78" s="9">
        <v>4</v>
      </c>
      <c r="B78" s="9">
        <f>'data in order'!Q54</f>
        <v>2.0000000000006679E-3</v>
      </c>
      <c r="C78" s="66">
        <f>'data in order'!R54</f>
        <v>2.000000000000668E-4</v>
      </c>
      <c r="D78" s="9">
        <v>10</v>
      </c>
      <c r="E78" s="9">
        <f t="shared" si="1"/>
        <v>100</v>
      </c>
      <c r="H78"/>
      <c r="I78"/>
      <c r="J78"/>
      <c r="K78"/>
      <c r="L78"/>
      <c r="M78"/>
      <c r="N78"/>
      <c r="O78"/>
      <c r="P78"/>
      <c r="R78"/>
      <c r="S78"/>
      <c r="T78"/>
      <c r="U78"/>
      <c r="V78"/>
      <c r="W78"/>
      <c r="X78"/>
      <c r="Y78"/>
      <c r="Z78"/>
    </row>
    <row r="79" spans="1:26" x14ac:dyDescent="0.25">
      <c r="A79" s="9">
        <v>4</v>
      </c>
      <c r="B79" s="9">
        <f>'data in order'!W54</f>
        <v>6.9999999999996732E-3</v>
      </c>
      <c r="C79" s="66">
        <f>'data in order'!X54</f>
        <v>6.9999999999996736E-4</v>
      </c>
      <c r="D79" s="9">
        <v>10</v>
      </c>
      <c r="E79" s="9">
        <f t="shared" si="1"/>
        <v>100</v>
      </c>
      <c r="H79" s="70" t="s">
        <v>149</v>
      </c>
      <c r="I79" s="70"/>
      <c r="J79"/>
      <c r="K79"/>
      <c r="L79" s="72" t="s">
        <v>166</v>
      </c>
      <c r="M79" s="73"/>
      <c r="N79"/>
      <c r="O79"/>
      <c r="P79"/>
      <c r="R79" s="70" t="s">
        <v>149</v>
      </c>
      <c r="S79" s="70"/>
      <c r="T79"/>
      <c r="U79"/>
      <c r="V79" s="72" t="s">
        <v>166</v>
      </c>
      <c r="W79" s="73"/>
      <c r="X79"/>
      <c r="Y79"/>
      <c r="Z79"/>
    </row>
    <row r="80" spans="1:26" x14ac:dyDescent="0.25">
      <c r="A80" s="9">
        <v>4</v>
      </c>
      <c r="B80" s="9">
        <f>'data in order'!AC54</f>
        <v>7.9999999999991189E-3</v>
      </c>
      <c r="C80" s="66">
        <f>'data in order'!AD54</f>
        <v>7.9999999999991189E-4</v>
      </c>
      <c r="D80" s="9">
        <v>10</v>
      </c>
      <c r="E80" s="9">
        <f t="shared" si="1"/>
        <v>100</v>
      </c>
      <c r="H80" s="67" t="s">
        <v>150</v>
      </c>
      <c r="I80" s="67">
        <v>0.93406003738964272</v>
      </c>
      <c r="J80"/>
      <c r="K80"/>
      <c r="L80" s="74"/>
      <c r="M80" s="75"/>
      <c r="N80"/>
      <c r="O80"/>
      <c r="P80"/>
      <c r="R80" s="67" t="s">
        <v>150</v>
      </c>
      <c r="S80" s="67">
        <v>0.56015162416774067</v>
      </c>
      <c r="T80"/>
      <c r="U80"/>
      <c r="V80" s="74"/>
      <c r="W80" s="75"/>
      <c r="X80"/>
      <c r="Y80"/>
      <c r="Z80"/>
    </row>
    <row r="81" spans="1:26" x14ac:dyDescent="0.25">
      <c r="A81" s="9">
        <v>4</v>
      </c>
      <c r="B81" s="9">
        <f>'data in order'!AI54</f>
        <v>2.1000000000000796E-2</v>
      </c>
      <c r="C81" s="66">
        <f>'data in order'!AJ54</f>
        <v>2.1000000000000797E-3</v>
      </c>
      <c r="D81" s="9">
        <v>10</v>
      </c>
      <c r="E81" s="9">
        <f t="shared" si="1"/>
        <v>100</v>
      </c>
      <c r="H81" s="67" t="s">
        <v>151</v>
      </c>
      <c r="I81" s="67">
        <v>0.87246815344834083</v>
      </c>
      <c r="J81"/>
      <c r="K81"/>
      <c r="L81" s="74" t="s">
        <v>167</v>
      </c>
      <c r="M81" s="75">
        <f>_xlfn.T.INV(0.995,I84-2)</f>
        <v>2.6269310957563716</v>
      </c>
      <c r="N81"/>
      <c r="O81"/>
      <c r="P81"/>
      <c r="R81" s="67" t="s">
        <v>151</v>
      </c>
      <c r="S81" s="67">
        <v>0.31376984205775776</v>
      </c>
      <c r="T81"/>
      <c r="U81"/>
      <c r="V81" s="74" t="s">
        <v>167</v>
      </c>
      <c r="W81" s="75">
        <f>_xlfn.T.INV(0.995,S84-2)</f>
        <v>2.6269310957563716</v>
      </c>
      <c r="X81"/>
      <c r="Y81"/>
      <c r="Z81"/>
    </row>
    <row r="82" spans="1:26" ht="13.8" thickBot="1" x14ac:dyDescent="0.3">
      <c r="A82" s="9">
        <v>4</v>
      </c>
      <c r="B82" s="9">
        <f>'data in order'!K55</f>
        <v>-2.4999999999998579E-2</v>
      </c>
      <c r="C82" s="66">
        <f>'data in order'!L55</f>
        <v>-5.3191489361699104E-4</v>
      </c>
      <c r="D82" s="9">
        <v>47</v>
      </c>
      <c r="E82" s="9">
        <f t="shared" si="1"/>
        <v>2209</v>
      </c>
      <c r="H82" s="67" t="s">
        <v>152</v>
      </c>
      <c r="I82" s="67">
        <v>0.87116680807536462</v>
      </c>
      <c r="J82"/>
      <c r="K82"/>
      <c r="L82" s="76" t="s">
        <v>168</v>
      </c>
      <c r="M82" s="77">
        <f>M81*I83</f>
        <v>0.10854758368847291</v>
      </c>
      <c r="N82"/>
      <c r="O82"/>
      <c r="P82"/>
      <c r="R82" s="67" t="s">
        <v>152</v>
      </c>
      <c r="S82" s="67">
        <v>0.30676749350732674</v>
      </c>
      <c r="T82"/>
      <c r="U82"/>
      <c r="V82" s="76" t="s">
        <v>168</v>
      </c>
      <c r="W82" s="78">
        <f>W81*S83</f>
        <v>4.0906105575097187E-3</v>
      </c>
      <c r="X82"/>
      <c r="Y82"/>
      <c r="Z82"/>
    </row>
    <row r="83" spans="1:26" x14ac:dyDescent="0.25">
      <c r="A83" s="9">
        <v>4</v>
      </c>
      <c r="B83" s="9">
        <f>'data in order'!Q55</f>
        <v>-5.4999999999999716E-2</v>
      </c>
      <c r="C83" s="66">
        <f>'data in order'!R55</f>
        <v>-1.1702127659574408E-3</v>
      </c>
      <c r="D83" s="9">
        <v>47</v>
      </c>
      <c r="E83" s="9">
        <f t="shared" si="1"/>
        <v>2209</v>
      </c>
      <c r="H83" s="67" t="s">
        <v>153</v>
      </c>
      <c r="I83" s="67">
        <v>4.1321062384858186E-2</v>
      </c>
      <c r="J83"/>
      <c r="K83"/>
      <c r="L83"/>
      <c r="M83"/>
      <c r="N83"/>
      <c r="O83"/>
      <c r="P83"/>
      <c r="R83" s="67" t="s">
        <v>153</v>
      </c>
      <c r="S83" s="67">
        <v>1.5571822816813968E-3</v>
      </c>
      <c r="T83"/>
      <c r="U83"/>
      <c r="V83"/>
      <c r="W83"/>
      <c r="X83"/>
      <c r="Y83"/>
      <c r="Z83"/>
    </row>
    <row r="84" spans="1:26" ht="13.8" thickBot="1" x14ac:dyDescent="0.3">
      <c r="A84" s="9">
        <v>4</v>
      </c>
      <c r="B84" s="9">
        <f>'data in order'!W55</f>
        <v>-7.3999999999998067E-2</v>
      </c>
      <c r="C84" s="66">
        <f>'data in order'!X55</f>
        <v>-1.5744680851063418E-3</v>
      </c>
      <c r="D84" s="9">
        <v>47</v>
      </c>
      <c r="E84" s="9">
        <f t="shared" si="1"/>
        <v>2209</v>
      </c>
      <c r="H84" s="68" t="s">
        <v>154</v>
      </c>
      <c r="I84" s="68">
        <v>100</v>
      </c>
      <c r="J84"/>
      <c r="K84"/>
      <c r="L84"/>
      <c r="M84"/>
      <c r="N84"/>
      <c r="O84"/>
      <c r="P84"/>
      <c r="R84" s="68" t="s">
        <v>154</v>
      </c>
      <c r="S84" s="68">
        <v>100</v>
      </c>
      <c r="T84"/>
      <c r="U84"/>
      <c r="V84"/>
      <c r="W84"/>
      <c r="X84"/>
      <c r="Y84"/>
      <c r="Z84"/>
    </row>
    <row r="85" spans="1:26" x14ac:dyDescent="0.25">
      <c r="A85" s="9">
        <v>4</v>
      </c>
      <c r="B85" s="9">
        <f>'data in order'!AC55</f>
        <v>-8.100000000000307E-2</v>
      </c>
      <c r="C85" s="66">
        <f>'data in order'!AD55</f>
        <v>-1.7234042553192143E-3</v>
      </c>
      <c r="D85" s="9">
        <v>47</v>
      </c>
      <c r="E85" s="9">
        <f t="shared" si="1"/>
        <v>2209</v>
      </c>
      <c r="H85"/>
      <c r="I85"/>
      <c r="J85"/>
      <c r="K85"/>
      <c r="L85"/>
      <c r="M85"/>
      <c r="N85"/>
      <c r="O85"/>
      <c r="P85"/>
      <c r="R85"/>
      <c r="S85"/>
      <c r="T85"/>
      <c r="U85"/>
      <c r="V85"/>
      <c r="W85"/>
      <c r="X85"/>
      <c r="Y85"/>
      <c r="Z85"/>
    </row>
    <row r="86" spans="1:26" ht="13.8" thickBot="1" x14ac:dyDescent="0.3">
      <c r="A86" s="9">
        <v>4</v>
      </c>
      <c r="B86" s="9">
        <f>'data in order'!AI55</f>
        <v>-6.0000000000002274E-2</v>
      </c>
      <c r="C86" s="66">
        <f>'data in order'!AJ55</f>
        <v>-1.2765957446808994E-3</v>
      </c>
      <c r="D86" s="9">
        <v>47</v>
      </c>
      <c r="E86" s="9">
        <f t="shared" si="1"/>
        <v>2209</v>
      </c>
      <c r="H86" t="s">
        <v>114</v>
      </c>
      <c r="I86"/>
      <c r="J86"/>
      <c r="K86"/>
      <c r="L86"/>
      <c r="M86"/>
      <c r="N86"/>
      <c r="O86"/>
      <c r="P86"/>
      <c r="R86" t="s">
        <v>114</v>
      </c>
      <c r="S86"/>
      <c r="T86"/>
      <c r="U86"/>
      <c r="V86"/>
      <c r="W86"/>
      <c r="X86"/>
      <c r="Y86"/>
      <c r="Z86"/>
    </row>
    <row r="87" spans="1:26" x14ac:dyDescent="0.25">
      <c r="A87" s="9">
        <v>4</v>
      </c>
      <c r="B87" s="9">
        <f>'data in order'!K56</f>
        <v>-0.10500000000000398</v>
      </c>
      <c r="C87" s="66">
        <f>'data in order'!L56</f>
        <v>-1.117021276595787E-3</v>
      </c>
      <c r="D87" s="9">
        <v>94</v>
      </c>
      <c r="E87" s="9">
        <f t="shared" si="1"/>
        <v>8836</v>
      </c>
      <c r="H87" s="69"/>
      <c r="I87" s="69" t="s">
        <v>146</v>
      </c>
      <c r="J87" s="69" t="s">
        <v>118</v>
      </c>
      <c r="K87" s="69" t="s">
        <v>119</v>
      </c>
      <c r="L87" s="69" t="s">
        <v>120</v>
      </c>
      <c r="M87" s="69" t="s">
        <v>158</v>
      </c>
      <c r="N87"/>
      <c r="O87"/>
      <c r="P87"/>
      <c r="R87" s="69"/>
      <c r="S87" s="69" t="s">
        <v>146</v>
      </c>
      <c r="T87" s="69" t="s">
        <v>118</v>
      </c>
      <c r="U87" s="69" t="s">
        <v>119</v>
      </c>
      <c r="V87" s="69" t="s">
        <v>120</v>
      </c>
      <c r="W87" s="69" t="s">
        <v>158</v>
      </c>
      <c r="X87"/>
      <c r="Y87"/>
      <c r="Z87"/>
    </row>
    <row r="88" spans="1:26" x14ac:dyDescent="0.25">
      <c r="A88" s="9">
        <v>4</v>
      </c>
      <c r="B88" s="9">
        <f>'data in order'!Q56</f>
        <v>-0.1039999999999992</v>
      </c>
      <c r="C88" s="66">
        <f>'data in order'!R56</f>
        <v>-1.1063829787233959E-3</v>
      </c>
      <c r="D88" s="9">
        <v>94</v>
      </c>
      <c r="E88" s="9">
        <f t="shared" si="1"/>
        <v>8836</v>
      </c>
      <c r="H88" s="67" t="s">
        <v>155</v>
      </c>
      <c r="I88" s="67">
        <v>1</v>
      </c>
      <c r="J88" s="67">
        <v>1.1447218407319164</v>
      </c>
      <c r="K88" s="67">
        <v>1.1447218407319164</v>
      </c>
      <c r="L88" s="67">
        <v>670.43551355859358</v>
      </c>
      <c r="M88" s="67">
        <v>1.2868429038535161E-45</v>
      </c>
      <c r="N88"/>
      <c r="O88"/>
      <c r="P88"/>
      <c r="R88" s="67" t="s">
        <v>155</v>
      </c>
      <c r="S88" s="67">
        <v>1</v>
      </c>
      <c r="T88" s="67">
        <v>1.0865416573313196E-4</v>
      </c>
      <c r="U88" s="67">
        <v>1.0865416573313196E-4</v>
      </c>
      <c r="V88" s="67">
        <v>44.809229331842246</v>
      </c>
      <c r="W88" s="67">
        <v>1.3642588052495827E-9</v>
      </c>
      <c r="X88"/>
      <c r="Y88"/>
      <c r="Z88"/>
    </row>
    <row r="89" spans="1:26" x14ac:dyDescent="0.25">
      <c r="A89" s="9">
        <v>4</v>
      </c>
      <c r="B89" s="9">
        <f>'data in order'!W56</f>
        <v>-8.7000000000003297E-2</v>
      </c>
      <c r="C89" s="66">
        <f>'data in order'!X56</f>
        <v>-9.255319148936521E-4</v>
      </c>
      <c r="D89" s="9">
        <v>94</v>
      </c>
      <c r="E89" s="9">
        <f t="shared" si="1"/>
        <v>8836</v>
      </c>
      <c r="H89" s="67" t="s">
        <v>156</v>
      </c>
      <c r="I89" s="67">
        <v>98</v>
      </c>
      <c r="J89" s="67">
        <v>0.16732815926810751</v>
      </c>
      <c r="K89" s="67">
        <v>1.7074301966133419E-3</v>
      </c>
      <c r="L89" s="67"/>
      <c r="M89" s="67"/>
      <c r="N89"/>
      <c r="O89"/>
      <c r="P89"/>
      <c r="R89" s="67" t="s">
        <v>156</v>
      </c>
      <c r="S89" s="67">
        <v>98</v>
      </c>
      <c r="T89" s="67">
        <v>2.3763203252148314E-4</v>
      </c>
      <c r="U89" s="67">
        <v>2.4248166583824808E-6</v>
      </c>
      <c r="V89" s="67"/>
      <c r="W89" s="67"/>
      <c r="X89"/>
      <c r="Y89"/>
      <c r="Z89"/>
    </row>
    <row r="90" spans="1:26" ht="13.8" thickBot="1" x14ac:dyDescent="0.3">
      <c r="A90" s="9">
        <v>4</v>
      </c>
      <c r="B90" s="9">
        <f>'data in order'!AC56</f>
        <v>-0.10800000000000409</v>
      </c>
      <c r="C90" s="66">
        <f>'data in order'!AD56</f>
        <v>-1.1489361702128095E-3</v>
      </c>
      <c r="D90" s="9">
        <v>94</v>
      </c>
      <c r="E90" s="9">
        <f t="shared" si="1"/>
        <v>8836</v>
      </c>
      <c r="H90" s="68" t="s">
        <v>135</v>
      </c>
      <c r="I90" s="68">
        <v>99</v>
      </c>
      <c r="J90" s="68">
        <v>1.3120500000000239</v>
      </c>
      <c r="K90" s="68"/>
      <c r="L90" s="68"/>
      <c r="M90" s="68"/>
      <c r="N90"/>
      <c r="O90"/>
      <c r="P90"/>
      <c r="R90" s="68" t="s">
        <v>135</v>
      </c>
      <c r="S90" s="68">
        <v>99</v>
      </c>
      <c r="T90" s="68">
        <v>3.462861982546151E-4</v>
      </c>
      <c r="U90" s="68"/>
      <c r="V90" s="68"/>
      <c r="W90" s="68"/>
      <c r="X90"/>
      <c r="Y90"/>
      <c r="Z90"/>
    </row>
    <row r="91" spans="1:26" ht="13.8" thickBot="1" x14ac:dyDescent="0.3">
      <c r="A91" s="9">
        <v>4</v>
      </c>
      <c r="B91" s="9">
        <f>'data in order'!AI56</f>
        <v>-0.14900000000000091</v>
      </c>
      <c r="C91" s="66">
        <f>'data in order'!AJ56</f>
        <v>-1.5851063829787331E-3</v>
      </c>
      <c r="D91" s="9">
        <v>94</v>
      </c>
      <c r="E91" s="9">
        <f t="shared" si="1"/>
        <v>8836</v>
      </c>
      <c r="H91"/>
      <c r="I91"/>
      <c r="J91"/>
      <c r="K91"/>
      <c r="L91"/>
      <c r="M91"/>
      <c r="N91"/>
      <c r="O91"/>
      <c r="P91"/>
      <c r="R91"/>
      <c r="S91"/>
      <c r="T91"/>
      <c r="U91"/>
      <c r="V91"/>
      <c r="W91"/>
      <c r="X91"/>
      <c r="Y91"/>
      <c r="Z91"/>
    </row>
    <row r="92" spans="1:26" x14ac:dyDescent="0.25">
      <c r="A92" s="9">
        <v>4</v>
      </c>
      <c r="B92" s="9">
        <f>'data in order'!K57</f>
        <v>-0.20400000000000773</v>
      </c>
      <c r="C92" s="66">
        <f>'data in order'!L57</f>
        <v>-1.4468085106383527E-3</v>
      </c>
      <c r="D92" s="9">
        <v>141</v>
      </c>
      <c r="E92" s="9">
        <f t="shared" si="1"/>
        <v>19881</v>
      </c>
      <c r="H92" s="69"/>
      <c r="I92" s="69" t="s">
        <v>159</v>
      </c>
      <c r="J92" s="69" t="s">
        <v>153</v>
      </c>
      <c r="K92" s="69" t="s">
        <v>160</v>
      </c>
      <c r="L92" s="69" t="s">
        <v>147</v>
      </c>
      <c r="M92" s="69" t="s">
        <v>161</v>
      </c>
      <c r="N92" s="69" t="s">
        <v>162</v>
      </c>
      <c r="O92" s="69" t="s">
        <v>163</v>
      </c>
      <c r="P92" s="69" t="s">
        <v>164</v>
      </c>
      <c r="R92" s="69"/>
      <c r="S92" s="69" t="s">
        <v>159</v>
      </c>
      <c r="T92" s="69" t="s">
        <v>153</v>
      </c>
      <c r="U92" s="69" t="s">
        <v>160</v>
      </c>
      <c r="V92" s="69" t="s">
        <v>147</v>
      </c>
      <c r="W92" s="69" t="s">
        <v>161</v>
      </c>
      <c r="X92" s="69" t="s">
        <v>162</v>
      </c>
      <c r="Y92" s="69" t="s">
        <v>163</v>
      </c>
      <c r="Z92" s="69" t="s">
        <v>164</v>
      </c>
    </row>
    <row r="93" spans="1:26" x14ac:dyDescent="0.25">
      <c r="A93" s="9">
        <v>4</v>
      </c>
      <c r="B93" s="9">
        <f>'data in order'!Q57</f>
        <v>-0.1939999999999884</v>
      </c>
      <c r="C93" s="66">
        <f>'data in order'!R57</f>
        <v>-1.3758865248226129E-3</v>
      </c>
      <c r="D93" s="9">
        <v>141</v>
      </c>
      <c r="E93" s="9">
        <f t="shared" si="1"/>
        <v>19881</v>
      </c>
      <c r="H93" s="67" t="s">
        <v>157</v>
      </c>
      <c r="I93" s="67">
        <v>3.3637180877280431E-2</v>
      </c>
      <c r="J93" s="67">
        <v>7.4733679331861159E-3</v>
      </c>
      <c r="K93" s="67">
        <v>4.5009400283788672</v>
      </c>
      <c r="L93" s="67">
        <v>1.8649558692283846E-5</v>
      </c>
      <c r="M93" s="67">
        <v>1.8806525438305289E-2</v>
      </c>
      <c r="N93" s="67">
        <v>4.8467836316255578E-2</v>
      </c>
      <c r="O93" s="67">
        <v>1.8806525438305289E-2</v>
      </c>
      <c r="P93" s="67">
        <v>4.8467836316255578E-2</v>
      </c>
      <c r="R93" s="67" t="s">
        <v>157</v>
      </c>
      <c r="S93" s="67">
        <v>9.3338106323556864E-4</v>
      </c>
      <c r="T93" s="67">
        <v>2.8163351710695084E-4</v>
      </c>
      <c r="U93" s="67">
        <v>3.314168969743454</v>
      </c>
      <c r="V93" s="67">
        <v>1.2890581647632628E-3</v>
      </c>
      <c r="W93" s="67">
        <v>3.7448851443806774E-4</v>
      </c>
      <c r="X93" s="67">
        <v>1.4922736120330695E-3</v>
      </c>
      <c r="Y93" s="67">
        <v>3.7448851443806774E-4</v>
      </c>
      <c r="Z93" s="67">
        <v>1.4922736120330695E-3</v>
      </c>
    </row>
    <row r="94" spans="1:26" ht="13.8" thickBot="1" x14ac:dyDescent="0.3">
      <c r="A94" s="9">
        <v>4</v>
      </c>
      <c r="B94" s="9">
        <f>'data in order'!W57</f>
        <v>-0.21999999999999886</v>
      </c>
      <c r="C94" s="66">
        <f>'data in order'!X57</f>
        <v>-1.5602836879432544E-3</v>
      </c>
      <c r="D94" s="9">
        <v>141</v>
      </c>
      <c r="E94" s="9">
        <f t="shared" si="1"/>
        <v>19881</v>
      </c>
      <c r="H94" s="68" t="s">
        <v>142</v>
      </c>
      <c r="I94" s="68">
        <v>-1.6795539674716823E-3</v>
      </c>
      <c r="J94" s="68">
        <v>6.4865752039215308E-5</v>
      </c>
      <c r="K94" s="68">
        <v>-25.89276952275662</v>
      </c>
      <c r="L94" s="68">
        <v>1.286842903853461E-45</v>
      </c>
      <c r="M94" s="68">
        <v>-1.808277941305722E-3</v>
      </c>
      <c r="N94" s="68">
        <v>-1.5508299936376425E-3</v>
      </c>
      <c r="O94" s="68">
        <v>-1.808277941305722E-3</v>
      </c>
      <c r="P94" s="68">
        <v>-1.5508299936376425E-3</v>
      </c>
      <c r="R94" s="68" t="s">
        <v>142</v>
      </c>
      <c r="S94" s="68">
        <v>-1.6363159716032516E-5</v>
      </c>
      <c r="T94" s="68">
        <v>2.4444627977527176E-6</v>
      </c>
      <c r="U94" s="68">
        <v>-6.6939696243590845</v>
      </c>
      <c r="V94" s="68">
        <v>1.3642588052496414E-9</v>
      </c>
      <c r="W94" s="68">
        <v>-2.1214116581929525E-5</v>
      </c>
      <c r="X94" s="68">
        <v>-1.1512202850135507E-5</v>
      </c>
      <c r="Y94" s="68">
        <v>-2.1214116581929525E-5</v>
      </c>
      <c r="Z94" s="68">
        <v>-1.1512202850135507E-5</v>
      </c>
    </row>
    <row r="95" spans="1:26" x14ac:dyDescent="0.25">
      <c r="A95" s="9">
        <v>4</v>
      </c>
      <c r="B95" s="9">
        <f>'data in order'!AC57</f>
        <v>-0.26400000000001</v>
      </c>
      <c r="C95" s="66">
        <f>'data in order'!AD57</f>
        <v>-1.8723404255319858E-3</v>
      </c>
      <c r="D95" s="9">
        <v>141</v>
      </c>
      <c r="E95" s="9">
        <f t="shared" si="1"/>
        <v>19881</v>
      </c>
      <c r="H95"/>
      <c r="I95"/>
      <c r="J95"/>
      <c r="K95"/>
      <c r="L95"/>
      <c r="M95"/>
      <c r="N95"/>
      <c r="O95"/>
      <c r="P95"/>
      <c r="R95"/>
      <c r="S95"/>
      <c r="T95"/>
      <c r="U95"/>
      <c r="V95"/>
      <c r="W95"/>
      <c r="X95"/>
      <c r="Y95"/>
      <c r="Z95"/>
    </row>
    <row r="96" spans="1:26" x14ac:dyDescent="0.25">
      <c r="A96" s="9">
        <v>4</v>
      </c>
      <c r="B96" s="9">
        <f>'data in order'!AI57</f>
        <v>-0.23500000000001364</v>
      </c>
      <c r="C96" s="66">
        <f>'data in order'!AJ57</f>
        <v>-1.6666666666667635E-3</v>
      </c>
      <c r="D96" s="9">
        <v>141</v>
      </c>
      <c r="E96" s="9">
        <f t="shared" si="1"/>
        <v>19881</v>
      </c>
      <c r="H96"/>
      <c r="I96"/>
      <c r="J96"/>
      <c r="K96"/>
      <c r="L96"/>
      <c r="M96"/>
      <c r="N96"/>
      <c r="O96"/>
      <c r="P96"/>
      <c r="R96"/>
      <c r="S96"/>
      <c r="T96"/>
      <c r="U96"/>
      <c r="V96"/>
      <c r="W96"/>
      <c r="X96"/>
      <c r="Y96"/>
      <c r="Z96"/>
    </row>
    <row r="97" spans="1:26" x14ac:dyDescent="0.25">
      <c r="A97" s="9">
        <v>4</v>
      </c>
      <c r="B97" s="9">
        <f>'data in order'!K58</f>
        <v>-0.18700000000001182</v>
      </c>
      <c r="C97" s="66">
        <f>'data in order'!L58</f>
        <v>-9.9468085106389271E-4</v>
      </c>
      <c r="D97" s="9">
        <v>188</v>
      </c>
      <c r="E97" s="9">
        <f t="shared" si="1"/>
        <v>35344</v>
      </c>
      <c r="H97"/>
      <c r="I97"/>
      <c r="J97"/>
      <c r="K97"/>
      <c r="L97"/>
      <c r="M97"/>
      <c r="N97"/>
      <c r="O97"/>
      <c r="P97"/>
      <c r="R97"/>
      <c r="S97"/>
      <c r="T97"/>
      <c r="U97"/>
      <c r="V97"/>
      <c r="W97"/>
      <c r="X97"/>
      <c r="Y97"/>
      <c r="Z97"/>
    </row>
    <row r="98" spans="1:26" x14ac:dyDescent="0.25">
      <c r="A98" s="9">
        <v>4</v>
      </c>
      <c r="B98" s="9">
        <f>'data in order'!Q58</f>
        <v>-0.21700000000001296</v>
      </c>
      <c r="C98" s="66">
        <f>'data in order'!R58</f>
        <v>-1.154255319149005E-3</v>
      </c>
      <c r="D98" s="9">
        <v>188</v>
      </c>
      <c r="E98" s="9">
        <f t="shared" si="1"/>
        <v>35344</v>
      </c>
    </row>
    <row r="99" spans="1:26" x14ac:dyDescent="0.25">
      <c r="A99" s="9">
        <v>4</v>
      </c>
      <c r="B99" s="9">
        <f>'data in order'!W58</f>
        <v>-0.31999999999999318</v>
      </c>
      <c r="C99" s="66">
        <f>'data in order'!X58</f>
        <v>-1.7021276595744319E-3</v>
      </c>
      <c r="D99" s="9">
        <v>188</v>
      </c>
      <c r="E99" s="9">
        <f t="shared" si="1"/>
        <v>35344</v>
      </c>
    </row>
    <row r="100" spans="1:26" x14ac:dyDescent="0.25">
      <c r="A100" s="9">
        <v>4</v>
      </c>
      <c r="B100" s="9">
        <f>'data in order'!AC58</f>
        <v>-0.3779999999999859</v>
      </c>
      <c r="C100" s="66">
        <f>'data in order'!AD58</f>
        <v>-2.0106382978722654E-3</v>
      </c>
      <c r="D100" s="9">
        <v>188</v>
      </c>
      <c r="E100" s="9">
        <f t="shared" si="1"/>
        <v>35344</v>
      </c>
    </row>
    <row r="101" spans="1:26" x14ac:dyDescent="0.25">
      <c r="A101" s="9">
        <v>4</v>
      </c>
      <c r="B101" s="9">
        <f>'data in order'!AI58</f>
        <v>-0.38700000000000045</v>
      </c>
      <c r="C101" s="66">
        <f>'data in order'!AJ58</f>
        <v>-2.0585106382978746E-3</v>
      </c>
      <c r="D101" s="9">
        <v>188</v>
      </c>
      <c r="E101" s="9">
        <f t="shared" si="1"/>
        <v>35344</v>
      </c>
    </row>
    <row r="102" spans="1:26" x14ac:dyDescent="0.25">
      <c r="A102" s="9">
        <v>5</v>
      </c>
      <c r="B102" s="9">
        <f>'data in order'!K71</f>
        <v>6.0999999999999943E-2</v>
      </c>
      <c r="C102" s="66">
        <f>'data in order'!L71</f>
        <v>6.0999999999999943E-3</v>
      </c>
      <c r="D102" s="9">
        <v>10</v>
      </c>
      <c r="E102" s="9">
        <f t="shared" si="1"/>
        <v>100</v>
      </c>
      <c r="H102" t="s">
        <v>148</v>
      </c>
      <c r="I102"/>
      <c r="J102"/>
      <c r="K102"/>
      <c r="L102"/>
      <c r="M102"/>
      <c r="N102"/>
      <c r="O102"/>
      <c r="P102"/>
      <c r="R102" t="s">
        <v>148</v>
      </c>
      <c r="S102"/>
      <c r="T102"/>
      <c r="U102"/>
      <c r="V102"/>
      <c r="W102"/>
      <c r="X102"/>
      <c r="Y102"/>
      <c r="Z102"/>
    </row>
    <row r="103" spans="1:26" ht="13.8" thickBot="1" x14ac:dyDescent="0.3">
      <c r="A103" s="9">
        <v>5</v>
      </c>
      <c r="B103" s="9">
        <f>'data in order'!Q71</f>
        <v>1.9000000000000128E-2</v>
      </c>
      <c r="C103" s="66">
        <f>'data in order'!R71</f>
        <v>1.9000000000000128E-3</v>
      </c>
      <c r="D103" s="9">
        <v>10</v>
      </c>
      <c r="E103" s="9">
        <f t="shared" si="1"/>
        <v>100</v>
      </c>
      <c r="H103"/>
      <c r="I103"/>
      <c r="J103"/>
      <c r="K103"/>
      <c r="L103"/>
      <c r="M103"/>
      <c r="N103"/>
      <c r="O103"/>
      <c r="P103"/>
      <c r="R103"/>
      <c r="S103"/>
      <c r="T103"/>
      <c r="U103"/>
      <c r="V103"/>
      <c r="W103"/>
      <c r="X103"/>
      <c r="Y103"/>
      <c r="Z103"/>
    </row>
    <row r="104" spans="1:26" x14ac:dyDescent="0.25">
      <c r="A104" s="9">
        <v>5</v>
      </c>
      <c r="B104" s="9">
        <f>'data in order'!W71</f>
        <v>-3.0000000000001137E-3</v>
      </c>
      <c r="C104" s="66">
        <f>'data in order'!X71</f>
        <v>-3.0000000000001136E-4</v>
      </c>
      <c r="D104" s="9">
        <v>10</v>
      </c>
      <c r="E104" s="9">
        <f t="shared" si="1"/>
        <v>100</v>
      </c>
      <c r="H104" s="70" t="s">
        <v>149</v>
      </c>
      <c r="I104" s="70"/>
      <c r="J104"/>
      <c r="K104"/>
      <c r="L104" s="72" t="s">
        <v>166</v>
      </c>
      <c r="M104" s="73"/>
      <c r="N104"/>
      <c r="O104"/>
      <c r="P104"/>
      <c r="R104" s="70" t="s">
        <v>149</v>
      </c>
      <c r="S104" s="70"/>
      <c r="T104"/>
      <c r="U104"/>
      <c r="V104" s="72" t="s">
        <v>166</v>
      </c>
      <c r="W104" s="73"/>
      <c r="X104"/>
      <c r="Y104"/>
      <c r="Z104"/>
    </row>
    <row r="105" spans="1:26" x14ac:dyDescent="0.25">
      <c r="A105" s="9">
        <v>5</v>
      </c>
      <c r="B105" s="9">
        <f>'data in order'!AC71</f>
        <v>9.9999999999944578E-4</v>
      </c>
      <c r="C105" s="66">
        <f>'data in order'!AD71</f>
        <v>9.9999999999944575E-5</v>
      </c>
      <c r="D105" s="9">
        <v>10</v>
      </c>
      <c r="E105" s="9">
        <f t="shared" si="1"/>
        <v>100</v>
      </c>
      <c r="H105" s="67" t="s">
        <v>150</v>
      </c>
      <c r="I105" s="67">
        <v>0.91896697564368168</v>
      </c>
      <c r="J105"/>
      <c r="K105"/>
      <c r="L105" s="74"/>
      <c r="M105" s="75"/>
      <c r="N105"/>
      <c r="O105"/>
      <c r="P105"/>
      <c r="R105" s="67" t="s">
        <v>150</v>
      </c>
      <c r="S105" s="67">
        <v>0.54994238652686478</v>
      </c>
      <c r="T105"/>
      <c r="U105"/>
      <c r="V105" s="74"/>
      <c r="W105" s="75"/>
      <c r="X105"/>
      <c r="Y105"/>
      <c r="Z105"/>
    </row>
    <row r="106" spans="1:26" x14ac:dyDescent="0.25">
      <c r="A106" s="9">
        <v>5</v>
      </c>
      <c r="B106" s="9">
        <f>'data in order'!AI71</f>
        <v>-1.9000000000000128E-2</v>
      </c>
      <c r="C106" s="66">
        <f>'data in order'!AJ71</f>
        <v>-1.9000000000000128E-3</v>
      </c>
      <c r="D106" s="9">
        <v>10</v>
      </c>
      <c r="E106" s="9">
        <f t="shared" si="1"/>
        <v>100</v>
      </c>
      <c r="H106" s="67" t="s">
        <v>151</v>
      </c>
      <c r="I106" s="67">
        <v>0.84450030232369511</v>
      </c>
      <c r="J106"/>
      <c r="K106"/>
      <c r="L106" s="74" t="s">
        <v>167</v>
      </c>
      <c r="M106" s="75">
        <f>_xlfn.T.INV(0.995,I109-2)</f>
        <v>2.6163917764279714</v>
      </c>
      <c r="N106"/>
      <c r="O106"/>
      <c r="P106"/>
      <c r="R106" s="67" t="s">
        <v>151</v>
      </c>
      <c r="S106" s="67">
        <v>0.30243662849886349</v>
      </c>
      <c r="T106"/>
      <c r="U106"/>
      <c r="V106" s="74" t="s">
        <v>167</v>
      </c>
      <c r="W106" s="75">
        <f>_xlfn.T.INV(0.995,S109-2)</f>
        <v>2.6163917764279714</v>
      </c>
      <c r="X106"/>
      <c r="Y106"/>
      <c r="Z106"/>
    </row>
    <row r="107" spans="1:26" ht="13.8" thickBot="1" x14ac:dyDescent="0.3">
      <c r="A107" s="9">
        <v>5</v>
      </c>
      <c r="B107" s="9">
        <f>'data in order'!K72</f>
        <v>-2.1999999999998465E-2</v>
      </c>
      <c r="C107" s="66">
        <f>'data in order'!L72</f>
        <v>-4.6808510638294605E-4</v>
      </c>
      <c r="D107" s="9">
        <v>47</v>
      </c>
      <c r="E107" s="9">
        <f t="shared" si="1"/>
        <v>2209</v>
      </c>
      <c r="H107" s="67" t="s">
        <v>152</v>
      </c>
      <c r="I107" s="67">
        <v>0.84323607713933491</v>
      </c>
      <c r="J107"/>
      <c r="K107"/>
      <c r="L107" s="76" t="s">
        <v>168</v>
      </c>
      <c r="M107" s="77">
        <f>M106*I108</f>
        <v>0.12715912158008363</v>
      </c>
      <c r="N107"/>
      <c r="O107"/>
      <c r="P107"/>
      <c r="R107" s="67" t="s">
        <v>152</v>
      </c>
      <c r="S107" s="67">
        <v>0.29676538157609</v>
      </c>
      <c r="T107"/>
      <c r="U107"/>
      <c r="V107" s="76" t="s">
        <v>168</v>
      </c>
      <c r="W107" s="78">
        <f>W106*S108</f>
        <v>4.0609850079985138E-3</v>
      </c>
      <c r="X107"/>
      <c r="Y107"/>
      <c r="Z107"/>
    </row>
    <row r="108" spans="1:26" x14ac:dyDescent="0.25">
      <c r="A108" s="9">
        <v>5</v>
      </c>
      <c r="B108" s="9">
        <f>'data in order'!Q72</f>
        <v>-5.5999999999997385E-2</v>
      </c>
      <c r="C108" s="66">
        <f>'data in order'!R72</f>
        <v>-1.1914893617020719E-3</v>
      </c>
      <c r="D108" s="9">
        <v>47</v>
      </c>
      <c r="E108" s="9">
        <f t="shared" si="1"/>
        <v>2209</v>
      </c>
      <c r="H108" s="67" t="s">
        <v>153</v>
      </c>
      <c r="I108" s="67">
        <v>4.8600948346385502E-2</v>
      </c>
      <c r="J108"/>
      <c r="K108"/>
      <c r="L108"/>
      <c r="M108"/>
      <c r="N108"/>
      <c r="O108"/>
      <c r="P108"/>
      <c r="R108" s="67" t="s">
        <v>153</v>
      </c>
      <c r="S108" s="67">
        <v>1.5521318498954973E-3</v>
      </c>
      <c r="T108"/>
      <c r="U108"/>
      <c r="V108"/>
      <c r="W108"/>
      <c r="X108"/>
      <c r="Y108"/>
      <c r="Z108"/>
    </row>
    <row r="109" spans="1:26" ht="13.8" thickBot="1" x14ac:dyDescent="0.3">
      <c r="A109" s="9">
        <v>5</v>
      </c>
      <c r="B109" s="9">
        <f>'data in order'!W72</f>
        <v>-9.1999999999998749E-2</v>
      </c>
      <c r="C109" s="66">
        <f>'data in order'!X72</f>
        <v>-1.9574468085106116E-3</v>
      </c>
      <c r="D109" s="9">
        <v>47</v>
      </c>
      <c r="E109" s="9">
        <f t="shared" si="1"/>
        <v>2209</v>
      </c>
      <c r="H109" s="68" t="s">
        <v>154</v>
      </c>
      <c r="I109" s="68">
        <v>125</v>
      </c>
      <c r="J109"/>
      <c r="K109"/>
      <c r="L109"/>
      <c r="M109"/>
      <c r="N109"/>
      <c r="O109"/>
      <c r="P109"/>
      <c r="R109" s="68" t="s">
        <v>154</v>
      </c>
      <c r="S109" s="68">
        <v>125</v>
      </c>
      <c r="T109"/>
      <c r="U109"/>
      <c r="V109"/>
      <c r="W109"/>
      <c r="X109"/>
      <c r="Y109"/>
      <c r="Z109"/>
    </row>
    <row r="110" spans="1:26" x14ac:dyDescent="0.25">
      <c r="A110" s="9">
        <v>5</v>
      </c>
      <c r="B110" s="9">
        <f>'data in order'!AC72</f>
        <v>-9.100000000000108E-2</v>
      </c>
      <c r="C110" s="66">
        <f>'data in order'!AD72</f>
        <v>-1.9361702127659805E-3</v>
      </c>
      <c r="D110" s="9">
        <v>47</v>
      </c>
      <c r="E110" s="9">
        <f t="shared" si="1"/>
        <v>2209</v>
      </c>
      <c r="H110"/>
      <c r="I110"/>
      <c r="J110"/>
      <c r="K110"/>
      <c r="L110"/>
      <c r="M110"/>
      <c r="N110"/>
      <c r="O110"/>
      <c r="P110"/>
      <c r="R110"/>
      <c r="S110"/>
      <c r="T110"/>
      <c r="U110"/>
      <c r="V110"/>
      <c r="W110"/>
      <c r="X110"/>
      <c r="Y110"/>
      <c r="Z110"/>
    </row>
    <row r="111" spans="1:26" ht="13.8" thickBot="1" x14ac:dyDescent="0.3">
      <c r="A111" s="9">
        <v>5</v>
      </c>
      <c r="B111" s="9">
        <f>'data in order'!AI72</f>
        <v>-8.4000000000003183E-2</v>
      </c>
      <c r="C111" s="66">
        <f>'data in order'!AJ72</f>
        <v>-1.7872340425532593E-3</v>
      </c>
      <c r="D111" s="9">
        <v>47</v>
      </c>
      <c r="E111" s="9">
        <f t="shared" si="1"/>
        <v>2209</v>
      </c>
      <c r="H111" t="s">
        <v>114</v>
      </c>
      <c r="I111"/>
      <c r="J111"/>
      <c r="K111"/>
      <c r="L111"/>
      <c r="M111"/>
      <c r="N111"/>
      <c r="O111"/>
      <c r="P111"/>
      <c r="R111" t="s">
        <v>114</v>
      </c>
      <c r="S111"/>
      <c r="T111"/>
      <c r="U111"/>
      <c r="V111"/>
      <c r="W111"/>
      <c r="X111"/>
      <c r="Y111"/>
      <c r="Z111"/>
    </row>
    <row r="112" spans="1:26" x14ac:dyDescent="0.25">
      <c r="A112" s="9">
        <v>5</v>
      </c>
      <c r="B112" s="9">
        <f>'data in order'!K73</f>
        <v>-0.1039999999999992</v>
      </c>
      <c r="C112" s="66">
        <f>'data in order'!L73</f>
        <v>-1.1063829787233959E-3</v>
      </c>
      <c r="D112" s="9">
        <v>94</v>
      </c>
      <c r="E112" s="9">
        <f t="shared" si="1"/>
        <v>8836</v>
      </c>
      <c r="H112" s="69"/>
      <c r="I112" s="69" t="s">
        <v>146</v>
      </c>
      <c r="J112" s="69" t="s">
        <v>118</v>
      </c>
      <c r="K112" s="69" t="s">
        <v>119</v>
      </c>
      <c r="L112" s="69" t="s">
        <v>120</v>
      </c>
      <c r="M112" s="69" t="s">
        <v>158</v>
      </c>
      <c r="N112"/>
      <c r="O112"/>
      <c r="P112"/>
      <c r="R112" s="69"/>
      <c r="S112" s="69" t="s">
        <v>146</v>
      </c>
      <c r="T112" s="69" t="s">
        <v>118</v>
      </c>
      <c r="U112" s="69" t="s">
        <v>119</v>
      </c>
      <c r="V112" s="69" t="s">
        <v>120</v>
      </c>
      <c r="W112" s="69" t="s">
        <v>158</v>
      </c>
      <c r="X112"/>
      <c r="Y112"/>
      <c r="Z112"/>
    </row>
    <row r="113" spans="1:26" x14ac:dyDescent="0.25">
      <c r="A113" s="9">
        <v>5</v>
      </c>
      <c r="B113" s="9">
        <f>'data in order'!Q73</f>
        <v>-0.12600000000000477</v>
      </c>
      <c r="C113" s="66">
        <f>'data in order'!R73</f>
        <v>-1.3404255319149445E-3</v>
      </c>
      <c r="D113" s="9">
        <v>94</v>
      </c>
      <c r="E113" s="9">
        <f t="shared" si="1"/>
        <v>8836</v>
      </c>
      <c r="H113" s="67" t="s">
        <v>155</v>
      </c>
      <c r="I113" s="67">
        <v>1</v>
      </c>
      <c r="J113" s="67">
        <v>1.577846893839367</v>
      </c>
      <c r="K113" s="67">
        <v>1.577846893839367</v>
      </c>
      <c r="L113" s="67">
        <v>667.99832242788216</v>
      </c>
      <c r="M113" s="67">
        <v>1.5259303704029648E-51</v>
      </c>
      <c r="N113"/>
      <c r="O113"/>
      <c r="P113"/>
      <c r="R113" s="67" t="s">
        <v>155</v>
      </c>
      <c r="S113" s="67">
        <v>1</v>
      </c>
      <c r="T113" s="67">
        <v>1.2847335124590409E-4</v>
      </c>
      <c r="U113" s="67">
        <v>1.2847335124590409E-4</v>
      </c>
      <c r="V113" s="67">
        <v>53.328065700048874</v>
      </c>
      <c r="W113" s="67">
        <v>3.0796681853972925E-11</v>
      </c>
      <c r="X113"/>
      <c r="Y113"/>
      <c r="Z113"/>
    </row>
    <row r="114" spans="1:26" x14ac:dyDescent="0.25">
      <c r="A114" s="9">
        <v>5</v>
      </c>
      <c r="B114" s="9">
        <f>'data in order'!W73</f>
        <v>-0.12699999999999534</v>
      </c>
      <c r="C114" s="66">
        <f>'data in order'!X73</f>
        <v>-1.3510638297871845E-3</v>
      </c>
      <c r="D114" s="9">
        <v>94</v>
      </c>
      <c r="E114" s="9">
        <f t="shared" si="1"/>
        <v>8836</v>
      </c>
      <c r="H114" s="67" t="s">
        <v>156</v>
      </c>
      <c r="I114" s="67">
        <v>123</v>
      </c>
      <c r="J114" s="67">
        <v>0.29053241816066794</v>
      </c>
      <c r="K114" s="67">
        <v>2.3620521801680319E-3</v>
      </c>
      <c r="L114" s="67"/>
      <c r="M114" s="67"/>
      <c r="N114"/>
      <c r="O114"/>
      <c r="P114"/>
      <c r="R114" s="67" t="s">
        <v>156</v>
      </c>
      <c r="S114" s="67">
        <v>123</v>
      </c>
      <c r="T114" s="67">
        <v>2.9632093337358234E-4</v>
      </c>
      <c r="U114" s="67">
        <v>2.4091132794600189E-6</v>
      </c>
      <c r="V114" s="67"/>
      <c r="W114" s="67"/>
      <c r="X114"/>
      <c r="Y114"/>
      <c r="Z114"/>
    </row>
    <row r="115" spans="1:26" ht="13.8" thickBot="1" x14ac:dyDescent="0.3">
      <c r="A115" s="9">
        <v>5</v>
      </c>
      <c r="B115" s="9">
        <f>'data in order'!AC73</f>
        <v>-0.12600000000000477</v>
      </c>
      <c r="C115" s="66">
        <f>'data in order'!AD73</f>
        <v>-1.3404255319149445E-3</v>
      </c>
      <c r="D115" s="9">
        <v>94</v>
      </c>
      <c r="E115" s="9">
        <f t="shared" si="1"/>
        <v>8836</v>
      </c>
      <c r="H115" s="68" t="s">
        <v>135</v>
      </c>
      <c r="I115" s="68">
        <v>124</v>
      </c>
      <c r="J115" s="68">
        <v>1.8683793120000349</v>
      </c>
      <c r="K115" s="68"/>
      <c r="L115" s="68"/>
      <c r="M115" s="68"/>
      <c r="N115"/>
      <c r="O115"/>
      <c r="P115"/>
      <c r="R115" s="68" t="s">
        <v>135</v>
      </c>
      <c r="S115" s="68">
        <v>124</v>
      </c>
      <c r="T115" s="68">
        <v>4.2479428461948644E-4</v>
      </c>
      <c r="U115" s="68"/>
      <c r="V115" s="68"/>
      <c r="W115" s="68"/>
      <c r="X115"/>
      <c r="Y115"/>
      <c r="Z115"/>
    </row>
    <row r="116" spans="1:26" ht="13.8" thickBot="1" x14ac:dyDescent="0.3">
      <c r="A116" s="9">
        <v>5</v>
      </c>
      <c r="B116" s="9">
        <f>'data in order'!AI73</f>
        <v>-0.18099999999999739</v>
      </c>
      <c r="C116" s="66">
        <f>'data in order'!AJ73</f>
        <v>-1.9255319148935891E-3</v>
      </c>
      <c r="D116" s="9">
        <v>94</v>
      </c>
      <c r="E116" s="9">
        <f t="shared" si="1"/>
        <v>8836</v>
      </c>
      <c r="H116"/>
      <c r="I116"/>
      <c r="J116"/>
      <c r="K116"/>
      <c r="L116"/>
      <c r="M116"/>
      <c r="N116"/>
      <c r="O116"/>
      <c r="P116"/>
      <c r="R116"/>
      <c r="S116"/>
      <c r="T116"/>
      <c r="U116"/>
      <c r="V116"/>
      <c r="W116"/>
      <c r="X116"/>
      <c r="Y116"/>
      <c r="Z116"/>
    </row>
    <row r="117" spans="1:26" x14ac:dyDescent="0.25">
      <c r="A117" s="9">
        <v>5</v>
      </c>
      <c r="B117" s="9">
        <f>'data in order'!K74</f>
        <v>-0.20599999999998886</v>
      </c>
      <c r="C117" s="66">
        <f>'data in order'!L74</f>
        <v>-1.4609929078013395E-3</v>
      </c>
      <c r="D117" s="9">
        <v>141</v>
      </c>
      <c r="E117" s="9">
        <f t="shared" si="1"/>
        <v>19881</v>
      </c>
      <c r="H117" s="69"/>
      <c r="I117" s="69" t="s">
        <v>159</v>
      </c>
      <c r="J117" s="69" t="s">
        <v>153</v>
      </c>
      <c r="K117" s="69" t="s">
        <v>160</v>
      </c>
      <c r="L117" s="69" t="s">
        <v>147</v>
      </c>
      <c r="M117" s="69" t="s">
        <v>161</v>
      </c>
      <c r="N117" s="69" t="s">
        <v>162</v>
      </c>
      <c r="O117" s="69" t="s">
        <v>163</v>
      </c>
      <c r="P117" s="69" t="s">
        <v>164</v>
      </c>
      <c r="R117" s="69"/>
      <c r="S117" s="69" t="s">
        <v>159</v>
      </c>
      <c r="T117" s="69" t="s">
        <v>153</v>
      </c>
      <c r="U117" s="69" t="s">
        <v>160</v>
      </c>
      <c r="V117" s="69" t="s">
        <v>147</v>
      </c>
      <c r="W117" s="69" t="s">
        <v>161</v>
      </c>
      <c r="X117" s="69" t="s">
        <v>162</v>
      </c>
      <c r="Y117" s="69" t="s">
        <v>163</v>
      </c>
      <c r="Z117" s="69" t="s">
        <v>164</v>
      </c>
    </row>
    <row r="118" spans="1:26" x14ac:dyDescent="0.25">
      <c r="A118" s="9">
        <v>5</v>
      </c>
      <c r="B118" s="9">
        <f>'data in order'!Q74</f>
        <v>-0.20900000000000318</v>
      </c>
      <c r="C118" s="66">
        <f>'data in order'!R74</f>
        <v>-1.4822695035461219E-3</v>
      </c>
      <c r="D118" s="9">
        <v>141</v>
      </c>
      <c r="E118" s="9">
        <f t="shared" si="1"/>
        <v>19881</v>
      </c>
      <c r="H118" s="67" t="s">
        <v>157</v>
      </c>
      <c r="I118" s="67">
        <v>3.506590832922718E-2</v>
      </c>
      <c r="J118" s="67">
        <v>7.8620286572420438E-3</v>
      </c>
      <c r="K118" s="67">
        <v>4.4601603298566586</v>
      </c>
      <c r="L118" s="67">
        <v>1.8234843571004782E-5</v>
      </c>
      <c r="M118" s="67">
        <v>1.9503504661770109E-2</v>
      </c>
      <c r="N118" s="67">
        <v>5.0628311996684251E-2</v>
      </c>
      <c r="O118" s="67">
        <v>1.9503504661770109E-2</v>
      </c>
      <c r="P118" s="67">
        <v>5.0628311996684251E-2</v>
      </c>
      <c r="R118" s="67" t="s">
        <v>157</v>
      </c>
      <c r="S118" s="67">
        <v>8.0210717783627038E-4</v>
      </c>
      <c r="T118" s="67">
        <v>2.5108368249781383E-4</v>
      </c>
      <c r="U118" s="67">
        <v>3.1945810649931592</v>
      </c>
      <c r="V118" s="67">
        <v>1.7791183208195819E-3</v>
      </c>
      <c r="W118" s="67">
        <v>3.0510242350441287E-4</v>
      </c>
      <c r="X118" s="67">
        <v>1.2991119321681278E-3</v>
      </c>
      <c r="Y118" s="67">
        <v>3.0510242350441287E-4</v>
      </c>
      <c r="Z118" s="67">
        <v>1.2991119321681278E-3</v>
      </c>
    </row>
    <row r="119" spans="1:26" ht="13.8" thickBot="1" x14ac:dyDescent="0.3">
      <c r="A119" s="9">
        <v>5</v>
      </c>
      <c r="B119" s="9">
        <f>'data in order'!W74</f>
        <v>-0.22800000000000864</v>
      </c>
      <c r="C119" s="66">
        <f>'data in order'!X74</f>
        <v>-1.6170212765958059E-3</v>
      </c>
      <c r="D119" s="9">
        <v>141</v>
      </c>
      <c r="E119" s="9">
        <f t="shared" si="1"/>
        <v>19881</v>
      </c>
      <c r="H119" s="68" t="s">
        <v>142</v>
      </c>
      <c r="I119" s="68">
        <v>-1.7636865450961275E-3</v>
      </c>
      <c r="J119" s="68">
        <v>6.8239166860937551E-5</v>
      </c>
      <c r="K119" s="68">
        <v>-25.845663513012823</v>
      </c>
      <c r="L119" s="68">
        <v>1.5259303704029428E-51</v>
      </c>
      <c r="M119" s="68">
        <v>-1.8987617918192043E-3</v>
      </c>
      <c r="N119" s="68">
        <v>-1.6286112983730507E-3</v>
      </c>
      <c r="O119" s="68">
        <v>-1.8987617918192043E-3</v>
      </c>
      <c r="P119" s="68">
        <v>-1.6286112983730507E-3</v>
      </c>
      <c r="R119" s="68" t="s">
        <v>142</v>
      </c>
      <c r="S119" s="68">
        <v>-1.5914591613099524E-5</v>
      </c>
      <c r="T119" s="68">
        <v>2.1793028304780314E-6</v>
      </c>
      <c r="U119" s="68">
        <v>-7.3026067742997647</v>
      </c>
      <c r="V119" s="68">
        <v>3.0796681853973254E-11</v>
      </c>
      <c r="W119" s="68">
        <v>-2.0228387942281076E-5</v>
      </c>
      <c r="X119" s="68">
        <v>-1.1600795283917972E-5</v>
      </c>
      <c r="Y119" s="68">
        <v>-2.0228387942281076E-5</v>
      </c>
      <c r="Z119" s="68">
        <v>-1.1600795283917972E-5</v>
      </c>
    </row>
    <row r="120" spans="1:26" x14ac:dyDescent="0.25">
      <c r="A120" s="9">
        <v>5</v>
      </c>
      <c r="B120" s="9">
        <f>'data in order'!AC74</f>
        <v>-0.242999999999995</v>
      </c>
      <c r="C120" s="66">
        <f>'data in order'!AD74</f>
        <v>-1.7234042553191135E-3</v>
      </c>
      <c r="D120" s="9">
        <v>141</v>
      </c>
      <c r="E120" s="9">
        <f t="shared" si="1"/>
        <v>19881</v>
      </c>
      <c r="H120"/>
      <c r="I120"/>
      <c r="J120"/>
      <c r="K120"/>
      <c r="L120"/>
      <c r="M120"/>
      <c r="N120"/>
      <c r="O120"/>
      <c r="P120"/>
      <c r="R120"/>
      <c r="S120"/>
      <c r="T120"/>
      <c r="U120"/>
      <c r="V120"/>
      <c r="W120"/>
      <c r="X120"/>
      <c r="Y120"/>
      <c r="Z120"/>
    </row>
    <row r="121" spans="1:26" x14ac:dyDescent="0.25">
      <c r="A121" s="9">
        <v>5</v>
      </c>
      <c r="B121" s="9">
        <f>'data in order'!AI74</f>
        <v>-0.31200000000001182</v>
      </c>
      <c r="C121" s="66">
        <f>'data in order'!AJ74</f>
        <v>-2.2127659574468924E-3</v>
      </c>
      <c r="D121" s="9">
        <v>141</v>
      </c>
      <c r="E121" s="9">
        <f t="shared" si="1"/>
        <v>19881</v>
      </c>
      <c r="H121"/>
      <c r="I121"/>
      <c r="J121"/>
      <c r="K121"/>
      <c r="L121"/>
      <c r="M121"/>
      <c r="N121"/>
      <c r="O121"/>
      <c r="P121"/>
      <c r="R121"/>
      <c r="S121"/>
      <c r="T121"/>
      <c r="U121"/>
      <c r="V121"/>
      <c r="W121"/>
      <c r="X121"/>
      <c r="Y121"/>
      <c r="Z121"/>
    </row>
    <row r="122" spans="1:26" x14ac:dyDescent="0.25">
      <c r="A122" s="9">
        <v>5</v>
      </c>
      <c r="B122" s="9">
        <f>'data in order'!K75</f>
        <v>-0.24600000000000932</v>
      </c>
      <c r="C122" s="66">
        <f>'data in order'!L75</f>
        <v>-1.3085106382979218E-3</v>
      </c>
      <c r="D122" s="9">
        <v>188</v>
      </c>
      <c r="E122" s="9">
        <f t="shared" si="1"/>
        <v>35344</v>
      </c>
      <c r="H122"/>
      <c r="I122"/>
      <c r="J122"/>
      <c r="K122"/>
      <c r="L122"/>
      <c r="M122"/>
      <c r="N122"/>
      <c r="O122"/>
      <c r="P122"/>
      <c r="R122"/>
      <c r="S122"/>
      <c r="T122"/>
      <c r="U122"/>
      <c r="V122"/>
      <c r="W122"/>
    </row>
    <row r="123" spans="1:26" x14ac:dyDescent="0.25">
      <c r="A123" s="9">
        <v>5</v>
      </c>
      <c r="B123" s="9">
        <f>'data in order'!Q75</f>
        <v>-0.29300000000000637</v>
      </c>
      <c r="C123" s="66">
        <f>'data in order'!R75</f>
        <v>-1.5585106382979062E-3</v>
      </c>
      <c r="D123" s="9">
        <v>188</v>
      </c>
      <c r="E123" s="9">
        <f t="shared" si="1"/>
        <v>35344</v>
      </c>
      <c r="R123"/>
      <c r="S123"/>
      <c r="T123"/>
      <c r="U123"/>
      <c r="V123"/>
      <c r="W123"/>
    </row>
    <row r="124" spans="1:26" x14ac:dyDescent="0.25">
      <c r="A124" s="9">
        <v>5</v>
      </c>
      <c r="B124" s="9">
        <f>'data in order'!W75</f>
        <v>-0.5560000000000116</v>
      </c>
      <c r="C124" s="66">
        <f>'data in order'!X75</f>
        <v>-2.9574468085107001E-3</v>
      </c>
      <c r="D124" s="9">
        <v>188</v>
      </c>
      <c r="E124" s="9">
        <f t="shared" si="1"/>
        <v>35344</v>
      </c>
      <c r="R124"/>
      <c r="S124"/>
      <c r="T124"/>
      <c r="U124"/>
      <c r="V124"/>
      <c r="W124"/>
    </row>
    <row r="125" spans="1:26" x14ac:dyDescent="0.25">
      <c r="A125" s="9">
        <v>5</v>
      </c>
      <c r="B125" s="9">
        <f>'data in order'!AC75</f>
        <v>-0.33899999999999864</v>
      </c>
      <c r="C125" s="66">
        <f>'data in order'!AD75</f>
        <v>-1.8031914893616948E-3</v>
      </c>
      <c r="D125" s="9">
        <v>188</v>
      </c>
      <c r="E125" s="9">
        <f t="shared" si="1"/>
        <v>35344</v>
      </c>
      <c r="R125"/>
      <c r="S125"/>
      <c r="T125"/>
      <c r="U125"/>
      <c r="V125"/>
      <c r="W125"/>
    </row>
    <row r="126" spans="1:26" x14ac:dyDescent="0.25">
      <c r="A126" s="9">
        <v>5</v>
      </c>
      <c r="B126" s="9">
        <f>'data in order'!AI75</f>
        <v>-0.43899999999999295</v>
      </c>
      <c r="C126" s="66">
        <f>'data in order'!AJ75</f>
        <v>-2.3351063829786861E-3</v>
      </c>
      <c r="D126" s="9">
        <v>188</v>
      </c>
      <c r="E126" s="9">
        <f t="shared" si="1"/>
        <v>35344</v>
      </c>
      <c r="R126"/>
      <c r="S126"/>
      <c r="T126"/>
      <c r="U126"/>
      <c r="V126"/>
      <c r="W126"/>
    </row>
    <row r="127" spans="1:26" x14ac:dyDescent="0.25">
      <c r="A127" s="9">
        <v>6</v>
      </c>
      <c r="B127" s="9">
        <f>'data in order'!K88</f>
        <v>-0.10100000000000087</v>
      </c>
      <c r="C127" s="66">
        <f>'data in order'!L88</f>
        <v>-1.0100000000000086E-2</v>
      </c>
      <c r="D127" s="9">
        <v>10</v>
      </c>
      <c r="E127" s="9">
        <f t="shared" si="1"/>
        <v>100</v>
      </c>
      <c r="H127" t="s">
        <v>148</v>
      </c>
      <c r="I127"/>
      <c r="J127"/>
      <c r="K127"/>
      <c r="L127"/>
      <c r="M127"/>
      <c r="N127"/>
      <c r="O127"/>
      <c r="P127"/>
      <c r="R127" t="s">
        <v>148</v>
      </c>
      <c r="S127"/>
      <c r="T127"/>
      <c r="U127"/>
      <c r="V127"/>
      <c r="W127"/>
      <c r="X127"/>
      <c r="Y127"/>
      <c r="Z127"/>
    </row>
    <row r="128" spans="1:26" ht="13.8" thickBot="1" x14ac:dyDescent="0.3">
      <c r="A128" s="9">
        <v>6</v>
      </c>
      <c r="B128" s="9">
        <f>'data in order'!Q88</f>
        <v>-1.5000000000000568E-2</v>
      </c>
      <c r="C128" s="66">
        <f>'data in order'!R88</f>
        <v>-1.5000000000000568E-3</v>
      </c>
      <c r="D128" s="9">
        <v>10</v>
      </c>
      <c r="E128" s="9">
        <f t="shared" si="1"/>
        <v>100</v>
      </c>
      <c r="H128"/>
      <c r="I128"/>
      <c r="J128"/>
      <c r="K128"/>
      <c r="L128"/>
      <c r="M128"/>
      <c r="N128"/>
      <c r="O128"/>
      <c r="P128"/>
      <c r="R128"/>
      <c r="S128"/>
      <c r="T128"/>
      <c r="U128"/>
      <c r="V128"/>
      <c r="W128"/>
      <c r="X128"/>
      <c r="Y128"/>
      <c r="Z128"/>
    </row>
    <row r="129" spans="1:26" x14ac:dyDescent="0.25">
      <c r="A129" s="9">
        <v>6</v>
      </c>
      <c r="B129" s="9">
        <f>'data in order'!W88</f>
        <v>-1.3999999999999346E-2</v>
      </c>
      <c r="C129" s="66">
        <f>'data in order'!X88</f>
        <v>-1.3999999999999347E-3</v>
      </c>
      <c r="D129" s="9">
        <v>10</v>
      </c>
      <c r="E129" s="9">
        <f t="shared" si="1"/>
        <v>100</v>
      </c>
      <c r="H129" s="70" t="s">
        <v>149</v>
      </c>
      <c r="I129" s="70"/>
      <c r="J129"/>
      <c r="K129"/>
      <c r="L129" s="72" t="s">
        <v>166</v>
      </c>
      <c r="M129" s="73"/>
      <c r="N129"/>
      <c r="O129"/>
      <c r="P129"/>
      <c r="R129" s="70" t="s">
        <v>149</v>
      </c>
      <c r="S129" s="70"/>
      <c r="T129"/>
      <c r="U129"/>
      <c r="V129" s="72" t="s">
        <v>166</v>
      </c>
      <c r="W129" s="73"/>
      <c r="X129"/>
      <c r="Y129"/>
      <c r="Z129"/>
    </row>
    <row r="130" spans="1:26" x14ac:dyDescent="0.25">
      <c r="A130" s="9">
        <v>6</v>
      </c>
      <c r="B130" s="9">
        <f>'data in order'!AC88</f>
        <v>-1.8000000000000682E-2</v>
      </c>
      <c r="C130" s="66">
        <f>'data in order'!AD88</f>
        <v>-1.8000000000000683E-3</v>
      </c>
      <c r="D130" s="9">
        <v>10</v>
      </c>
      <c r="E130" s="9">
        <f t="shared" si="1"/>
        <v>100</v>
      </c>
      <c r="H130" s="67" t="s">
        <v>150</v>
      </c>
      <c r="I130" s="67">
        <v>0.91621402276354602</v>
      </c>
      <c r="J130"/>
      <c r="K130"/>
      <c r="L130" s="74"/>
      <c r="M130" s="75"/>
      <c r="N130"/>
      <c r="O130"/>
      <c r="P130"/>
      <c r="R130" s="67" t="s">
        <v>150</v>
      </c>
      <c r="S130" s="67">
        <v>0.43774225269003114</v>
      </c>
      <c r="T130"/>
      <c r="U130"/>
      <c r="V130" s="74"/>
      <c r="W130" s="75"/>
      <c r="X130"/>
      <c r="Y130"/>
      <c r="Z130"/>
    </row>
    <row r="131" spans="1:26" x14ac:dyDescent="0.25">
      <c r="A131" s="9">
        <v>6</v>
      </c>
      <c r="B131" s="9">
        <f>'data in order'!AI88</f>
        <v>3.700000000000081E-2</v>
      </c>
      <c r="C131" s="66">
        <f>'data in order'!AJ88</f>
        <v>3.7000000000000808E-3</v>
      </c>
      <c r="D131" s="9">
        <v>10</v>
      </c>
      <c r="E131" s="9">
        <f t="shared" ref="E131:E194" si="2">D131^2</f>
        <v>100</v>
      </c>
      <c r="H131" s="67" t="s">
        <v>151</v>
      </c>
      <c r="I131" s="67">
        <v>0.83944813550855957</v>
      </c>
      <c r="J131"/>
      <c r="K131"/>
      <c r="L131" s="74" t="s">
        <v>167</v>
      </c>
      <c r="M131" s="75">
        <f>_xlfn.T.INV(0.995,I134-2)</f>
        <v>2.6094563312922148</v>
      </c>
      <c r="N131"/>
      <c r="O131"/>
      <c r="P131"/>
      <c r="R131" s="67" t="s">
        <v>151</v>
      </c>
      <c r="S131" s="67">
        <v>0.19161827979014309</v>
      </c>
      <c r="T131"/>
      <c r="U131"/>
      <c r="V131" s="74" t="s">
        <v>167</v>
      </c>
      <c r="W131" s="75">
        <f>_xlfn.T.INV(0.995,S134-2)</f>
        <v>2.6094563312922148</v>
      </c>
      <c r="X131"/>
      <c r="Y131"/>
      <c r="Z131"/>
    </row>
    <row r="132" spans="1:26" ht="13.8" thickBot="1" x14ac:dyDescent="0.3">
      <c r="A132" s="9">
        <v>6</v>
      </c>
      <c r="B132" s="9">
        <f>'data in order'!K89</f>
        <v>-5.1999999999999602E-2</v>
      </c>
      <c r="C132" s="66">
        <f>'data in order'!L89</f>
        <v>-1.1063829787233959E-3</v>
      </c>
      <c r="D132" s="9">
        <v>47</v>
      </c>
      <c r="E132" s="9">
        <f t="shared" si="2"/>
        <v>2209</v>
      </c>
      <c r="H132" s="67" t="s">
        <v>152</v>
      </c>
      <c r="I132" s="67">
        <v>0.83836332561334714</v>
      </c>
      <c r="J132"/>
      <c r="K132"/>
      <c r="L132" s="76" t="s">
        <v>168</v>
      </c>
      <c r="M132" s="77">
        <f>M131*I133</f>
        <v>0.13028861922482765</v>
      </c>
      <c r="N132"/>
      <c r="O132"/>
      <c r="P132"/>
      <c r="R132" s="67" t="s">
        <v>152</v>
      </c>
      <c r="S132" s="67">
        <v>0.18615624114007648</v>
      </c>
      <c r="T132"/>
      <c r="U132"/>
      <c r="V132" s="76" t="s">
        <v>168</v>
      </c>
      <c r="W132" s="78">
        <f>W131*S133</f>
        <v>4.5194925233696037E-3</v>
      </c>
      <c r="X132"/>
      <c r="Y132"/>
      <c r="Z132"/>
    </row>
    <row r="133" spans="1:26" x14ac:dyDescent="0.25">
      <c r="A133" s="9">
        <v>6</v>
      </c>
      <c r="B133" s="9">
        <f>'data in order'!Q89</f>
        <v>-4.5000000000001705E-2</v>
      </c>
      <c r="C133" s="66">
        <f>'data in order'!R89</f>
        <v>-9.5744680851067457E-4</v>
      </c>
      <c r="D133" s="9">
        <v>47</v>
      </c>
      <c r="E133" s="9">
        <f t="shared" si="2"/>
        <v>2209</v>
      </c>
      <c r="H133" s="67" t="s">
        <v>153</v>
      </c>
      <c r="I133" s="67">
        <v>4.9929411602879024E-2</v>
      </c>
      <c r="J133"/>
      <c r="K133"/>
      <c r="L133"/>
      <c r="M133"/>
      <c r="N133"/>
      <c r="O133"/>
      <c r="P133"/>
      <c r="R133" s="67" t="s">
        <v>153</v>
      </c>
      <c r="S133" s="67">
        <v>1.7319671033281978E-3</v>
      </c>
      <c r="T133"/>
      <c r="U133"/>
      <c r="V133"/>
      <c r="W133"/>
      <c r="X133"/>
      <c r="Y133"/>
      <c r="Z133"/>
    </row>
    <row r="134" spans="1:26" ht="13.8" thickBot="1" x14ac:dyDescent="0.3">
      <c r="A134" s="9">
        <v>6</v>
      </c>
      <c r="B134" s="9">
        <f>'data in order'!W89</f>
        <v>-0.10999999999999943</v>
      </c>
      <c r="C134" s="66">
        <f>'data in order'!X89</f>
        <v>-2.3404255319148816E-3</v>
      </c>
      <c r="D134" s="9">
        <v>47</v>
      </c>
      <c r="E134" s="9">
        <f t="shared" si="2"/>
        <v>2209</v>
      </c>
      <c r="H134" s="68" t="s">
        <v>154</v>
      </c>
      <c r="I134" s="68">
        <v>150</v>
      </c>
      <c r="J134"/>
      <c r="K134"/>
      <c r="L134"/>
      <c r="M134"/>
      <c r="N134"/>
      <c r="O134"/>
      <c r="P134"/>
      <c r="R134" s="68" t="s">
        <v>154</v>
      </c>
      <c r="S134" s="68">
        <v>150</v>
      </c>
      <c r="T134"/>
      <c r="U134"/>
      <c r="V134"/>
      <c r="W134"/>
      <c r="X134"/>
      <c r="Y134"/>
      <c r="Z134"/>
    </row>
    <row r="135" spans="1:26" x14ac:dyDescent="0.25">
      <c r="A135" s="9">
        <v>6</v>
      </c>
      <c r="B135" s="9">
        <f>'data in order'!AC89</f>
        <v>-8.100000000000307E-2</v>
      </c>
      <c r="C135" s="66">
        <f>'data in order'!AD89</f>
        <v>-1.7234042553192143E-3</v>
      </c>
      <c r="D135" s="9">
        <v>47</v>
      </c>
      <c r="E135" s="9">
        <f t="shared" si="2"/>
        <v>2209</v>
      </c>
      <c r="H135"/>
      <c r="I135"/>
      <c r="J135"/>
      <c r="K135"/>
      <c r="L135"/>
      <c r="M135"/>
      <c r="N135"/>
      <c r="O135"/>
      <c r="P135"/>
      <c r="R135"/>
      <c r="S135"/>
      <c r="T135"/>
      <c r="U135"/>
      <c r="V135"/>
      <c r="W135"/>
      <c r="X135"/>
      <c r="Y135"/>
      <c r="Z135"/>
    </row>
    <row r="136" spans="1:26" ht="13.8" thickBot="1" x14ac:dyDescent="0.3">
      <c r="A136" s="9">
        <v>6</v>
      </c>
      <c r="B136" s="9">
        <f>'data in order'!AI89</f>
        <v>-3.6999999999999034E-2</v>
      </c>
      <c r="C136" s="66">
        <f>'data in order'!AJ89</f>
        <v>-7.8723404255317089E-4</v>
      </c>
      <c r="D136" s="9">
        <v>47</v>
      </c>
      <c r="E136" s="9">
        <f t="shared" si="2"/>
        <v>2209</v>
      </c>
      <c r="H136" t="s">
        <v>114</v>
      </c>
      <c r="I136"/>
      <c r="J136"/>
      <c r="K136"/>
      <c r="L136"/>
      <c r="M136"/>
      <c r="N136"/>
      <c r="O136"/>
      <c r="P136"/>
      <c r="R136" t="s">
        <v>114</v>
      </c>
      <c r="S136"/>
      <c r="T136"/>
      <c r="U136"/>
      <c r="V136"/>
      <c r="W136"/>
      <c r="X136"/>
      <c r="Y136"/>
      <c r="Z136"/>
    </row>
    <row r="137" spans="1:26" x14ac:dyDescent="0.25">
      <c r="A137" s="9">
        <v>6</v>
      </c>
      <c r="B137" s="9">
        <f>'data in order'!K90</f>
        <v>-0.17100000000000648</v>
      </c>
      <c r="C137" s="66">
        <f>'data in order'!L90</f>
        <v>-1.8191489361702817E-3</v>
      </c>
      <c r="D137" s="9">
        <v>94</v>
      </c>
      <c r="E137" s="9">
        <f t="shared" si="2"/>
        <v>8836</v>
      </c>
      <c r="H137" s="69"/>
      <c r="I137" s="69" t="s">
        <v>146</v>
      </c>
      <c r="J137" s="69" t="s">
        <v>118</v>
      </c>
      <c r="K137" s="69" t="s">
        <v>119</v>
      </c>
      <c r="L137" s="69" t="s">
        <v>120</v>
      </c>
      <c r="M137" s="69" t="s">
        <v>158</v>
      </c>
      <c r="N137"/>
      <c r="O137"/>
      <c r="P137"/>
      <c r="R137" s="69"/>
      <c r="S137" s="69" t="s">
        <v>146</v>
      </c>
      <c r="T137" s="69" t="s">
        <v>118</v>
      </c>
      <c r="U137" s="69" t="s">
        <v>119</v>
      </c>
      <c r="V137" s="69" t="s">
        <v>120</v>
      </c>
      <c r="W137" s="69" t="s">
        <v>158</v>
      </c>
      <c r="X137"/>
      <c r="Y137"/>
      <c r="Z137"/>
    </row>
    <row r="138" spans="1:26" x14ac:dyDescent="0.25">
      <c r="A138" s="9">
        <v>6</v>
      </c>
      <c r="B138" s="9">
        <f>'data in order'!Q90</f>
        <v>-0.10200000000000387</v>
      </c>
      <c r="C138" s="66">
        <f>'data in order'!R90</f>
        <v>-1.0851063829787645E-3</v>
      </c>
      <c r="D138" s="9">
        <v>94</v>
      </c>
      <c r="E138" s="9">
        <f t="shared" si="2"/>
        <v>8836</v>
      </c>
      <c r="H138" s="67" t="s">
        <v>155</v>
      </c>
      <c r="I138" s="67">
        <v>1</v>
      </c>
      <c r="J138" s="67">
        <v>1.9290928308346122</v>
      </c>
      <c r="K138" s="67">
        <v>1.9290928308346122</v>
      </c>
      <c r="L138" s="67">
        <v>773.82049999108142</v>
      </c>
      <c r="M138" s="67">
        <v>1.1723648714012937E-60</v>
      </c>
      <c r="N138"/>
      <c r="O138"/>
      <c r="P138"/>
      <c r="R138" s="67" t="s">
        <v>155</v>
      </c>
      <c r="S138" s="67">
        <v>1</v>
      </c>
      <c r="T138" s="67">
        <v>1.0523530057233511E-4</v>
      </c>
      <c r="U138" s="67">
        <v>1.0523530057233511E-4</v>
      </c>
      <c r="V138" s="67">
        <v>35.081824217374702</v>
      </c>
      <c r="W138" s="67">
        <v>2.1233015731342842E-8</v>
      </c>
      <c r="X138"/>
      <c r="Y138"/>
      <c r="Z138"/>
    </row>
    <row r="139" spans="1:26" x14ac:dyDescent="0.25">
      <c r="A139" s="9">
        <v>6</v>
      </c>
      <c r="B139" s="9">
        <f>'data in order'!W90</f>
        <v>-0.10200000000000387</v>
      </c>
      <c r="C139" s="66">
        <f>'data in order'!X90</f>
        <v>-1.0851063829787645E-3</v>
      </c>
      <c r="D139" s="9">
        <v>94</v>
      </c>
      <c r="E139" s="9">
        <f t="shared" si="2"/>
        <v>8836</v>
      </c>
      <c r="H139" s="67" t="s">
        <v>156</v>
      </c>
      <c r="I139" s="67">
        <v>148</v>
      </c>
      <c r="J139" s="67">
        <v>0.36895602916543718</v>
      </c>
      <c r="K139" s="67">
        <v>2.4929461430097106E-3</v>
      </c>
      <c r="L139" s="67"/>
      <c r="M139" s="67"/>
      <c r="N139"/>
      <c r="O139"/>
      <c r="P139"/>
      <c r="R139" s="67" t="s">
        <v>156</v>
      </c>
      <c r="S139" s="67">
        <v>148</v>
      </c>
      <c r="T139" s="67">
        <v>4.4395708695763817E-4</v>
      </c>
      <c r="U139" s="67">
        <v>2.9997100470110686E-6</v>
      </c>
      <c r="V139" s="67"/>
      <c r="W139" s="67"/>
      <c r="X139"/>
      <c r="Y139"/>
      <c r="Z139"/>
    </row>
    <row r="140" spans="1:26" ht="13.8" thickBot="1" x14ac:dyDescent="0.3">
      <c r="A140" s="9">
        <v>6</v>
      </c>
      <c r="B140" s="9">
        <f>'data in order'!AC90</f>
        <v>-0.14900000000000091</v>
      </c>
      <c r="C140" s="66">
        <f>'data in order'!AD90</f>
        <v>-1.5851063829787331E-3</v>
      </c>
      <c r="D140" s="9">
        <v>94</v>
      </c>
      <c r="E140" s="9">
        <f t="shared" si="2"/>
        <v>8836</v>
      </c>
      <c r="H140" s="68" t="s">
        <v>135</v>
      </c>
      <c r="I140" s="68">
        <v>149</v>
      </c>
      <c r="J140" s="68">
        <v>2.2980488600000495</v>
      </c>
      <c r="K140" s="68"/>
      <c r="L140" s="68"/>
      <c r="M140" s="68"/>
      <c r="N140"/>
      <c r="O140"/>
      <c r="P140"/>
      <c r="R140" s="68" t="s">
        <v>135</v>
      </c>
      <c r="S140" s="68">
        <v>149</v>
      </c>
      <c r="T140" s="68">
        <v>5.4919238752997328E-4</v>
      </c>
      <c r="U140" s="68"/>
      <c r="V140" s="68"/>
      <c r="W140" s="68"/>
      <c r="X140"/>
      <c r="Y140"/>
      <c r="Z140"/>
    </row>
    <row r="141" spans="1:26" ht="13.8" thickBot="1" x14ac:dyDescent="0.3">
      <c r="A141" s="9">
        <v>6</v>
      </c>
      <c r="B141" s="9">
        <f>'data in order'!AI90</f>
        <v>-0.14400000000000546</v>
      </c>
      <c r="C141" s="66">
        <f>'data in order'!AJ90</f>
        <v>-1.5319148936170793E-3</v>
      </c>
      <c r="D141" s="9">
        <v>94</v>
      </c>
      <c r="E141" s="9">
        <f t="shared" si="2"/>
        <v>8836</v>
      </c>
      <c r="H141"/>
      <c r="I141"/>
      <c r="J141"/>
      <c r="K141"/>
      <c r="L141"/>
      <c r="M141"/>
      <c r="N141"/>
      <c r="O141"/>
      <c r="P141"/>
      <c r="R141"/>
      <c r="S141"/>
      <c r="T141"/>
      <c r="U141"/>
      <c r="V141"/>
      <c r="W141"/>
      <c r="X141"/>
      <c r="Y141"/>
      <c r="Z141"/>
    </row>
    <row r="142" spans="1:26" x14ac:dyDescent="0.25">
      <c r="A142" s="9">
        <v>6</v>
      </c>
      <c r="B142" s="9">
        <f>'data in order'!K91</f>
        <v>-0.28700000000000614</v>
      </c>
      <c r="C142" s="66">
        <f>'data in order'!L91</f>
        <v>-2.0354609929078451E-3</v>
      </c>
      <c r="D142" s="9">
        <v>141</v>
      </c>
      <c r="E142" s="9">
        <f t="shared" si="2"/>
        <v>19881</v>
      </c>
      <c r="H142" s="69"/>
      <c r="I142" s="69" t="s">
        <v>159</v>
      </c>
      <c r="J142" s="69" t="s">
        <v>153</v>
      </c>
      <c r="K142" s="69" t="s">
        <v>160</v>
      </c>
      <c r="L142" s="69" t="s">
        <v>147</v>
      </c>
      <c r="M142" s="69" t="s">
        <v>161</v>
      </c>
      <c r="N142" s="69" t="s">
        <v>162</v>
      </c>
      <c r="O142" s="69" t="s">
        <v>163</v>
      </c>
      <c r="P142" s="69" t="s">
        <v>164</v>
      </c>
      <c r="R142" s="69"/>
      <c r="S142" s="69" t="s">
        <v>159</v>
      </c>
      <c r="T142" s="69" t="s">
        <v>153</v>
      </c>
      <c r="U142" s="69" t="s">
        <v>160</v>
      </c>
      <c r="V142" s="69" t="s">
        <v>147</v>
      </c>
      <c r="W142" s="69" t="s">
        <v>161</v>
      </c>
      <c r="X142" s="69" t="s">
        <v>162</v>
      </c>
      <c r="Y142" s="69" t="s">
        <v>163</v>
      </c>
      <c r="Z142" s="69" t="s">
        <v>164</v>
      </c>
    </row>
    <row r="143" spans="1:26" x14ac:dyDescent="0.25">
      <c r="A143" s="9">
        <v>6</v>
      </c>
      <c r="B143" s="9">
        <f>'data in order'!Q91</f>
        <v>-0.18600000000000705</v>
      </c>
      <c r="C143" s="66">
        <f>'data in order'!R91</f>
        <v>-1.3191489361702629E-3</v>
      </c>
      <c r="D143" s="9">
        <v>141</v>
      </c>
      <c r="E143" s="9">
        <f t="shared" si="2"/>
        <v>19881</v>
      </c>
      <c r="H143" s="67" t="s">
        <v>157</v>
      </c>
      <c r="I143" s="67">
        <v>3.2161606702810236E-2</v>
      </c>
      <c r="J143" s="67">
        <v>7.3731947279758007E-3</v>
      </c>
      <c r="K143" s="67">
        <v>4.3619635570970088</v>
      </c>
      <c r="L143" s="67">
        <v>2.403301502157337E-5</v>
      </c>
      <c r="M143" s="67">
        <v>1.7591270751062989E-2</v>
      </c>
      <c r="N143" s="67">
        <v>4.6731942654557483E-2</v>
      </c>
      <c r="O143" s="67">
        <v>1.7591270751062989E-2</v>
      </c>
      <c r="P143" s="67">
        <v>4.6731942654557483E-2</v>
      </c>
      <c r="R143" s="67" t="s">
        <v>157</v>
      </c>
      <c r="S143" s="67">
        <v>3.7285769696376587E-4</v>
      </c>
      <c r="T143" s="67">
        <v>2.5576369328875968E-4</v>
      </c>
      <c r="U143" s="67">
        <v>1.4578210541509733</v>
      </c>
      <c r="V143" s="67">
        <v>0.14700857213790489</v>
      </c>
      <c r="W143" s="67">
        <v>-1.3256269039387859E-4</v>
      </c>
      <c r="X143" s="67">
        <v>8.7827808432141034E-4</v>
      </c>
      <c r="Y143" s="67">
        <v>-1.3256269039387859E-4</v>
      </c>
      <c r="Z143" s="67">
        <v>8.7827808432141034E-4</v>
      </c>
    </row>
    <row r="144" spans="1:26" ht="13.8" thickBot="1" x14ac:dyDescent="0.3">
      <c r="A144" s="9">
        <v>6</v>
      </c>
      <c r="B144" s="9">
        <f>'data in order'!W91</f>
        <v>-0.17400000000000659</v>
      </c>
      <c r="C144" s="66">
        <f>'data in order'!X91</f>
        <v>-1.2340425531915361E-3</v>
      </c>
      <c r="D144" s="9">
        <v>141</v>
      </c>
      <c r="E144" s="9">
        <f t="shared" si="2"/>
        <v>19881</v>
      </c>
      <c r="H144" s="68" t="s">
        <v>142</v>
      </c>
      <c r="I144" s="68">
        <v>-1.780225069820954E-3</v>
      </c>
      <c r="J144" s="68">
        <v>6.3996289924110356E-5</v>
      </c>
      <c r="K144" s="68">
        <v>-27.817629302136481</v>
      </c>
      <c r="L144" s="68">
        <v>1.1723648714012273E-60</v>
      </c>
      <c r="M144" s="68">
        <v>-1.906689577847815E-3</v>
      </c>
      <c r="N144" s="68">
        <v>-1.653760561794093E-3</v>
      </c>
      <c r="O144" s="68">
        <v>-1.906689577847815E-3</v>
      </c>
      <c r="P144" s="68">
        <v>-1.653760561794093E-3</v>
      </c>
      <c r="R144" s="68" t="s">
        <v>142</v>
      </c>
      <c r="S144" s="68">
        <v>-1.3148586628636652E-5</v>
      </c>
      <c r="T144" s="68">
        <v>2.2199233943550365E-6</v>
      </c>
      <c r="U144" s="68">
        <v>-5.9229911545919656</v>
      </c>
      <c r="V144" s="68">
        <v>2.1233015731343044E-8</v>
      </c>
      <c r="W144" s="68">
        <v>-1.7535427182321012E-5</v>
      </c>
      <c r="X144" s="68">
        <v>-8.7617460749522924E-6</v>
      </c>
      <c r="Y144" s="68">
        <v>-1.7535427182321012E-5</v>
      </c>
      <c r="Z144" s="68">
        <v>-8.7617460749522924E-6</v>
      </c>
    </row>
    <row r="145" spans="1:26" x14ac:dyDescent="0.25">
      <c r="A145" s="9">
        <v>6</v>
      </c>
      <c r="B145" s="9">
        <f>'data in order'!AC91</f>
        <v>-0.27600000000001046</v>
      </c>
      <c r="C145" s="66">
        <f>'data in order'!AD91</f>
        <v>-1.9574468085107126E-3</v>
      </c>
      <c r="D145" s="9">
        <v>141</v>
      </c>
      <c r="E145" s="9">
        <f t="shared" si="2"/>
        <v>19881</v>
      </c>
      <c r="H145"/>
      <c r="I145"/>
      <c r="J145"/>
      <c r="K145"/>
      <c r="L145"/>
      <c r="M145"/>
      <c r="N145"/>
      <c r="O145"/>
      <c r="P145"/>
      <c r="R145"/>
      <c r="S145"/>
      <c r="T145"/>
      <c r="U145"/>
      <c r="V145"/>
      <c r="W145"/>
      <c r="X145"/>
      <c r="Y145"/>
      <c r="Z145"/>
    </row>
    <row r="146" spans="1:26" x14ac:dyDescent="0.25">
      <c r="A146" s="9">
        <v>6</v>
      </c>
      <c r="B146" s="9">
        <f>'data in order'!AI91</f>
        <v>-0.21299999999999386</v>
      </c>
      <c r="C146" s="66">
        <f>'data in order'!AJ91</f>
        <v>-1.5106382978722968E-3</v>
      </c>
      <c r="D146" s="9">
        <v>141</v>
      </c>
      <c r="E146" s="9">
        <f t="shared" si="2"/>
        <v>19881</v>
      </c>
      <c r="H146"/>
      <c r="I146"/>
      <c r="J146"/>
      <c r="K146"/>
      <c r="L146"/>
      <c r="M146"/>
      <c r="N146"/>
      <c r="O146"/>
      <c r="P146"/>
      <c r="R146"/>
      <c r="S146"/>
      <c r="T146"/>
      <c r="U146"/>
      <c r="V146"/>
      <c r="W146"/>
      <c r="X146"/>
      <c r="Y146"/>
      <c r="Z146"/>
    </row>
    <row r="147" spans="1:26" x14ac:dyDescent="0.25">
      <c r="A147" s="9">
        <v>6</v>
      </c>
      <c r="B147" s="9">
        <f>'data in order'!K92</f>
        <v>-0.29400000000001114</v>
      </c>
      <c r="C147" s="66">
        <f>'data in order'!L92</f>
        <v>-1.5638297872341018E-3</v>
      </c>
      <c r="D147" s="9">
        <v>188</v>
      </c>
      <c r="E147" s="9">
        <f t="shared" si="2"/>
        <v>35344</v>
      </c>
      <c r="H147"/>
      <c r="I147"/>
      <c r="J147"/>
      <c r="K147"/>
      <c r="L147"/>
      <c r="M147"/>
      <c r="N147"/>
      <c r="O147"/>
      <c r="P147"/>
      <c r="R147"/>
      <c r="S147"/>
      <c r="T147"/>
      <c r="U147"/>
      <c r="V147"/>
      <c r="W147"/>
      <c r="X147"/>
      <c r="Y147"/>
      <c r="Z147"/>
    </row>
    <row r="148" spans="1:26" x14ac:dyDescent="0.25">
      <c r="A148" s="9">
        <v>6</v>
      </c>
      <c r="B148" s="9">
        <f>'data in order'!Q92</f>
        <v>-0.27799999999999159</v>
      </c>
      <c r="C148" s="66">
        <f>'data in order'!R92</f>
        <v>-1.4787234042552744E-3</v>
      </c>
      <c r="D148" s="9">
        <v>188</v>
      </c>
      <c r="E148" s="9">
        <f t="shared" si="2"/>
        <v>35344</v>
      </c>
      <c r="R148"/>
      <c r="S148"/>
      <c r="T148"/>
      <c r="U148"/>
      <c r="V148"/>
      <c r="W148"/>
    </row>
    <row r="149" spans="1:26" x14ac:dyDescent="0.25">
      <c r="A149" s="9">
        <v>6</v>
      </c>
      <c r="B149" s="9">
        <f>'data in order'!W92</f>
        <v>-0.47300000000001319</v>
      </c>
      <c r="C149" s="66">
        <f>'data in order'!X92</f>
        <v>-2.5159574468085807E-3</v>
      </c>
      <c r="D149" s="9">
        <v>188</v>
      </c>
      <c r="E149" s="9">
        <f t="shared" si="2"/>
        <v>35344</v>
      </c>
      <c r="R149"/>
      <c r="S149"/>
      <c r="T149"/>
      <c r="U149"/>
      <c r="V149"/>
      <c r="W149"/>
    </row>
    <row r="150" spans="1:26" x14ac:dyDescent="0.25">
      <c r="A150" s="9">
        <v>6</v>
      </c>
      <c r="B150" s="9">
        <f>'data in order'!AC92</f>
        <v>-0.38599999999999568</v>
      </c>
      <c r="C150" s="66">
        <f>'data in order'!AD92</f>
        <v>-2.053191489361679E-3</v>
      </c>
      <c r="D150" s="9">
        <v>188</v>
      </c>
      <c r="E150" s="9">
        <f t="shared" si="2"/>
        <v>35344</v>
      </c>
      <c r="R150"/>
      <c r="S150"/>
      <c r="T150"/>
      <c r="U150"/>
      <c r="V150"/>
      <c r="W150"/>
    </row>
    <row r="151" spans="1:26" x14ac:dyDescent="0.25">
      <c r="A151" s="9">
        <v>6</v>
      </c>
      <c r="B151" s="9">
        <f>'data in order'!AI92</f>
        <v>-0.35900000000000887</v>
      </c>
      <c r="C151" s="66">
        <f>'data in order'!AJ92</f>
        <v>-1.9095744680851536E-3</v>
      </c>
      <c r="D151" s="9">
        <v>188</v>
      </c>
      <c r="E151" s="9">
        <f t="shared" si="2"/>
        <v>35344</v>
      </c>
      <c r="R151"/>
      <c r="S151"/>
      <c r="T151"/>
      <c r="U151"/>
      <c r="V151"/>
      <c r="W151"/>
    </row>
    <row r="152" spans="1:26" x14ac:dyDescent="0.25">
      <c r="A152" s="9">
        <v>7</v>
      </c>
      <c r="B152" s="9">
        <f>'data in order'!K105</f>
        <v>-5.8999999999999275E-2</v>
      </c>
      <c r="C152" s="66">
        <f>'data in order'!L105</f>
        <v>-5.8999999999999279E-3</v>
      </c>
      <c r="D152" s="9">
        <v>10</v>
      </c>
      <c r="E152" s="9">
        <f t="shared" si="2"/>
        <v>100</v>
      </c>
      <c r="H152" t="s">
        <v>148</v>
      </c>
      <c r="I152"/>
      <c r="J152"/>
      <c r="K152"/>
      <c r="L152"/>
      <c r="M152"/>
      <c r="N152"/>
      <c r="O152"/>
      <c r="P152"/>
      <c r="R152" t="s">
        <v>148</v>
      </c>
      <c r="S152"/>
      <c r="T152"/>
      <c r="U152"/>
      <c r="V152"/>
      <c r="W152"/>
      <c r="X152"/>
      <c r="Y152"/>
      <c r="Z152"/>
    </row>
    <row r="153" spans="1:26" ht="13.8" thickBot="1" x14ac:dyDescent="0.3">
      <c r="A153" s="9">
        <v>7</v>
      </c>
      <c r="B153" s="9">
        <f>'data in order'!Q105</f>
        <v>-1.1200000000000543E-2</v>
      </c>
      <c r="C153" s="66">
        <f>'data in order'!R105</f>
        <v>-1.1200000000000543E-3</v>
      </c>
      <c r="D153" s="9">
        <v>10</v>
      </c>
      <c r="E153" s="9">
        <f t="shared" si="2"/>
        <v>100</v>
      </c>
      <c r="H153"/>
      <c r="I153"/>
      <c r="J153"/>
      <c r="K153"/>
      <c r="L153"/>
      <c r="M153"/>
      <c r="N153"/>
      <c r="O153"/>
      <c r="P153"/>
      <c r="R153"/>
      <c r="S153"/>
      <c r="T153"/>
      <c r="U153"/>
      <c r="V153"/>
      <c r="W153"/>
      <c r="X153"/>
      <c r="Y153"/>
      <c r="Z153"/>
    </row>
    <row r="154" spans="1:26" x14ac:dyDescent="0.25">
      <c r="A154" s="9">
        <v>7</v>
      </c>
      <c r="B154" s="9">
        <f>'data in order'!W105</f>
        <v>2.5999999999999801E-2</v>
      </c>
      <c r="C154" s="66">
        <f>'data in order'!X105</f>
        <v>2.5999999999999799E-3</v>
      </c>
      <c r="D154" s="9">
        <v>10</v>
      </c>
      <c r="E154" s="9">
        <f t="shared" si="2"/>
        <v>100</v>
      </c>
      <c r="H154" s="70" t="s">
        <v>149</v>
      </c>
      <c r="I154" s="70"/>
      <c r="J154"/>
      <c r="K154"/>
      <c r="L154" s="72" t="s">
        <v>166</v>
      </c>
      <c r="M154" s="73"/>
      <c r="N154"/>
      <c r="O154"/>
      <c r="P154"/>
      <c r="R154" s="70" t="s">
        <v>149</v>
      </c>
      <c r="S154" s="70"/>
      <c r="T154"/>
      <c r="U154"/>
      <c r="V154" s="72" t="s">
        <v>166</v>
      </c>
      <c r="W154" s="73"/>
      <c r="X154"/>
      <c r="Y154"/>
      <c r="Z154"/>
    </row>
    <row r="155" spans="1:26" x14ac:dyDescent="0.25">
      <c r="A155" s="9">
        <v>7</v>
      </c>
      <c r="B155" s="9">
        <f>'data in order'!AC105</f>
        <v>-1.2000000000000455E-2</v>
      </c>
      <c r="C155" s="66">
        <f>'data in order'!AD105</f>
        <v>-1.2000000000000454E-3</v>
      </c>
      <c r="D155" s="9">
        <v>10</v>
      </c>
      <c r="E155" s="9">
        <f t="shared" si="2"/>
        <v>100</v>
      </c>
      <c r="H155" s="67" t="s">
        <v>150</v>
      </c>
      <c r="I155" s="67">
        <v>0.9094407504450569</v>
      </c>
      <c r="J155"/>
      <c r="K155"/>
      <c r="L155" s="74"/>
      <c r="M155" s="75"/>
      <c r="N155"/>
      <c r="O155"/>
      <c r="P155"/>
      <c r="R155" s="67" t="s">
        <v>150</v>
      </c>
      <c r="S155" s="67">
        <v>0.41168997139264224</v>
      </c>
      <c r="T155"/>
      <c r="U155"/>
      <c r="V155" s="74"/>
      <c r="W155" s="75"/>
      <c r="X155"/>
      <c r="Y155"/>
      <c r="Z155"/>
    </row>
    <row r="156" spans="1:26" x14ac:dyDescent="0.25">
      <c r="A156" s="9">
        <v>7</v>
      </c>
      <c r="B156" s="9">
        <f>'data in order'!AI105</f>
        <v>1.2000000000000455E-2</v>
      </c>
      <c r="C156" s="66">
        <f>'data in order'!AJ105</f>
        <v>1.2000000000000454E-3</v>
      </c>
      <c r="D156" s="9">
        <v>10</v>
      </c>
      <c r="E156" s="9">
        <f t="shared" si="2"/>
        <v>100</v>
      </c>
      <c r="H156" s="67" t="s">
        <v>151</v>
      </c>
      <c r="I156" s="67">
        <v>0.82708247857006822</v>
      </c>
      <c r="J156"/>
      <c r="K156"/>
      <c r="L156" s="74" t="s">
        <v>167</v>
      </c>
      <c r="M156" s="75">
        <f>_xlfn.T.INV(0.995,I159-2)</f>
        <v>2.6045462035220193</v>
      </c>
      <c r="N156"/>
      <c r="O156"/>
      <c r="P156"/>
      <c r="R156" s="67" t="s">
        <v>151</v>
      </c>
      <c r="S156" s="67">
        <v>0.16948863254527458</v>
      </c>
      <c r="T156"/>
      <c r="U156"/>
      <c r="V156" s="74" t="s">
        <v>167</v>
      </c>
      <c r="W156" s="75">
        <f>_xlfn.T.INV(0.995,S159-2)</f>
        <v>2.6045462035220193</v>
      </c>
      <c r="X156"/>
      <c r="Y156"/>
      <c r="Z156"/>
    </row>
    <row r="157" spans="1:26" ht="13.8" thickBot="1" x14ac:dyDescent="0.3">
      <c r="A157" s="9">
        <v>7</v>
      </c>
      <c r="B157" s="9">
        <f>'data in order'!K106</f>
        <v>-4.5000000000001705E-2</v>
      </c>
      <c r="C157" s="66">
        <f>'data in order'!L106</f>
        <v>-9.5744680851067457E-4</v>
      </c>
      <c r="D157" s="9">
        <v>47</v>
      </c>
      <c r="E157" s="9">
        <f t="shared" si="2"/>
        <v>2209</v>
      </c>
      <c r="H157" s="67" t="s">
        <v>152</v>
      </c>
      <c r="I157" s="67">
        <v>0.82608295532480858</v>
      </c>
      <c r="J157"/>
      <c r="K157"/>
      <c r="L157" s="76" t="s">
        <v>168</v>
      </c>
      <c r="M157" s="77">
        <f>M156*I158</f>
        <v>0.13800593067205713</v>
      </c>
      <c r="N157"/>
      <c r="O157"/>
      <c r="P157"/>
      <c r="R157" s="67" t="s">
        <v>152</v>
      </c>
      <c r="S157" s="67">
        <v>0.1646879888027617</v>
      </c>
      <c r="T157"/>
      <c r="U157"/>
      <c r="V157" s="76" t="s">
        <v>168</v>
      </c>
      <c r="W157" s="78">
        <f>W156*S158</f>
        <v>4.4382974735210322E-3</v>
      </c>
      <c r="X157"/>
      <c r="Y157"/>
      <c r="Z157"/>
    </row>
    <row r="158" spans="1:26" x14ac:dyDescent="0.25">
      <c r="A158" s="9">
        <v>7</v>
      </c>
      <c r="B158" s="9">
        <f>'data in order'!Q106</f>
        <v>-4.5999999999999375E-2</v>
      </c>
      <c r="C158" s="66">
        <f>'data in order'!R106</f>
        <v>-9.787234042553058E-4</v>
      </c>
      <c r="D158" s="9">
        <v>47</v>
      </c>
      <c r="E158" s="9">
        <f t="shared" si="2"/>
        <v>2209</v>
      </c>
      <c r="H158" s="67" t="s">
        <v>153</v>
      </c>
      <c r="I158" s="67">
        <v>5.298655500349253E-2</v>
      </c>
      <c r="J158"/>
      <c r="K158"/>
      <c r="L158"/>
      <c r="M158"/>
      <c r="N158"/>
      <c r="O158"/>
      <c r="P158"/>
      <c r="R158" s="67" t="s">
        <v>153</v>
      </c>
      <c r="S158" s="67">
        <v>1.7040578767692073E-3</v>
      </c>
      <c r="T158"/>
      <c r="U158"/>
      <c r="V158"/>
      <c r="W158"/>
      <c r="X158"/>
      <c r="Y158"/>
      <c r="Z158"/>
    </row>
    <row r="159" spans="1:26" ht="13.8" thickBot="1" x14ac:dyDescent="0.3">
      <c r="A159" s="9">
        <v>7</v>
      </c>
      <c r="B159" s="9">
        <f>'data in order'!W106</f>
        <v>-8.2000000000000739E-2</v>
      </c>
      <c r="C159" s="66">
        <f>'data in order'!X106</f>
        <v>-1.7446808510638455E-3</v>
      </c>
      <c r="D159" s="9">
        <v>47</v>
      </c>
      <c r="E159" s="9">
        <f t="shared" si="2"/>
        <v>2209</v>
      </c>
      <c r="H159" s="68" t="s">
        <v>154</v>
      </c>
      <c r="I159" s="68">
        <v>175</v>
      </c>
      <c r="J159"/>
      <c r="K159"/>
      <c r="L159"/>
      <c r="M159"/>
      <c r="N159"/>
      <c r="O159"/>
      <c r="P159"/>
      <c r="R159" s="68" t="s">
        <v>154</v>
      </c>
      <c r="S159" s="68">
        <v>175</v>
      </c>
      <c r="T159"/>
      <c r="U159"/>
      <c r="V159"/>
      <c r="W159"/>
      <c r="X159"/>
      <c r="Y159"/>
      <c r="Z159"/>
    </row>
    <row r="160" spans="1:26" x14ac:dyDescent="0.25">
      <c r="A160" s="9">
        <v>7</v>
      </c>
      <c r="B160" s="9">
        <f>'data in order'!AC106</f>
        <v>-0.10499999999999687</v>
      </c>
      <c r="C160" s="66">
        <f>'data in order'!AD106</f>
        <v>-2.2340425531914227E-3</v>
      </c>
      <c r="D160" s="9">
        <v>47</v>
      </c>
      <c r="E160" s="9">
        <f t="shared" si="2"/>
        <v>2209</v>
      </c>
      <c r="H160"/>
      <c r="I160"/>
      <c r="J160"/>
      <c r="K160"/>
      <c r="L160"/>
      <c r="M160"/>
      <c r="N160"/>
      <c r="O160"/>
      <c r="P160"/>
      <c r="R160"/>
      <c r="S160"/>
      <c r="T160"/>
      <c r="U160"/>
      <c r="V160"/>
      <c r="W160"/>
      <c r="X160"/>
      <c r="Y160"/>
      <c r="Z160"/>
    </row>
    <row r="161" spans="1:26" ht="13.8" thickBot="1" x14ac:dyDescent="0.3">
      <c r="A161" s="9">
        <v>7</v>
      </c>
      <c r="B161" s="9">
        <f>'data in order'!AI106</f>
        <v>-4.5999999999999375E-2</v>
      </c>
      <c r="C161" s="66">
        <f>'data in order'!AJ106</f>
        <v>-9.787234042553058E-4</v>
      </c>
      <c r="D161" s="9">
        <v>47</v>
      </c>
      <c r="E161" s="9">
        <f t="shared" si="2"/>
        <v>2209</v>
      </c>
      <c r="H161" t="s">
        <v>114</v>
      </c>
      <c r="I161"/>
      <c r="J161"/>
      <c r="K161"/>
      <c r="L161"/>
      <c r="M161"/>
      <c r="N161"/>
      <c r="O161"/>
      <c r="P161"/>
      <c r="R161" t="s">
        <v>114</v>
      </c>
      <c r="S161"/>
      <c r="T161"/>
      <c r="U161"/>
      <c r="V161"/>
      <c r="W161"/>
      <c r="X161"/>
      <c r="Y161"/>
      <c r="Z161"/>
    </row>
    <row r="162" spans="1:26" x14ac:dyDescent="0.25">
      <c r="A162" s="9">
        <v>7</v>
      </c>
      <c r="B162" s="9">
        <f>'data in order'!K107</f>
        <v>-0.14199999999999591</v>
      </c>
      <c r="C162" s="66">
        <f>'data in order'!L107</f>
        <v>-1.5106382978722968E-3</v>
      </c>
      <c r="D162" s="9">
        <v>94</v>
      </c>
      <c r="E162" s="9">
        <f t="shared" si="2"/>
        <v>8836</v>
      </c>
      <c r="H162" s="69"/>
      <c r="I162" s="69" t="s">
        <v>146</v>
      </c>
      <c r="J162" s="69" t="s">
        <v>118</v>
      </c>
      <c r="K162" s="69" t="s">
        <v>119</v>
      </c>
      <c r="L162" s="69" t="s">
        <v>120</v>
      </c>
      <c r="M162" s="69" t="s">
        <v>158</v>
      </c>
      <c r="N162"/>
      <c r="O162"/>
      <c r="P162"/>
      <c r="R162" s="69"/>
      <c r="S162" s="69" t="s">
        <v>146</v>
      </c>
      <c r="T162" s="69" t="s">
        <v>118</v>
      </c>
      <c r="U162" s="69" t="s">
        <v>119</v>
      </c>
      <c r="V162" s="69" t="s">
        <v>120</v>
      </c>
      <c r="W162" s="69" t="s">
        <v>158</v>
      </c>
      <c r="X162"/>
      <c r="Y162"/>
      <c r="Z162"/>
    </row>
    <row r="163" spans="1:26" x14ac:dyDescent="0.25">
      <c r="A163" s="9">
        <v>7</v>
      </c>
      <c r="B163" s="9">
        <f>'data in order'!Q107</f>
        <v>-9.9999999999994316E-2</v>
      </c>
      <c r="C163" s="66">
        <f>'data in order'!R107</f>
        <v>-1.0638297872339821E-3</v>
      </c>
      <c r="D163" s="9">
        <v>94</v>
      </c>
      <c r="E163" s="9">
        <f t="shared" si="2"/>
        <v>8836</v>
      </c>
      <c r="H163" s="67" t="s">
        <v>155</v>
      </c>
      <c r="I163" s="67">
        <v>1</v>
      </c>
      <c r="J163" s="67">
        <v>2.3232036973588674</v>
      </c>
      <c r="K163" s="67">
        <v>2.3232036973588674</v>
      </c>
      <c r="L163" s="67">
        <v>827.4769821437767</v>
      </c>
      <c r="M163" s="67">
        <v>7.8717508967948797E-68</v>
      </c>
      <c r="N163"/>
      <c r="O163"/>
      <c r="P163"/>
      <c r="R163" s="67" t="s">
        <v>155</v>
      </c>
      <c r="S163" s="67">
        <v>1</v>
      </c>
      <c r="T163" s="67">
        <v>1.0252027912563465E-4</v>
      </c>
      <c r="U163" s="67">
        <v>1.0252027912563465E-4</v>
      </c>
      <c r="V163" s="67">
        <v>35.305396866745397</v>
      </c>
      <c r="W163" s="67">
        <v>1.512500942198576E-8</v>
      </c>
      <c r="X163"/>
      <c r="Y163"/>
      <c r="Z163"/>
    </row>
    <row r="164" spans="1:26" x14ac:dyDescent="0.25">
      <c r="A164" s="9">
        <v>7</v>
      </c>
      <c r="B164" s="9">
        <f>'data in order'!W107</f>
        <v>-0.10699999999999932</v>
      </c>
      <c r="C164" s="66">
        <f>'data in order'!X107</f>
        <v>-1.1382978723404184E-3</v>
      </c>
      <c r="D164" s="9">
        <v>94</v>
      </c>
      <c r="E164" s="9">
        <f t="shared" si="2"/>
        <v>8836</v>
      </c>
      <c r="H164" s="67" t="s">
        <v>156</v>
      </c>
      <c r="I164" s="67">
        <v>173</v>
      </c>
      <c r="J164" s="67">
        <v>0.48571047692689806</v>
      </c>
      <c r="K164" s="67">
        <v>2.8075750111381391E-3</v>
      </c>
      <c r="L164" s="67"/>
      <c r="M164" s="67"/>
      <c r="N164"/>
      <c r="O164"/>
      <c r="P164"/>
      <c r="R164" s="67" t="s">
        <v>156</v>
      </c>
      <c r="S164" s="67">
        <v>173</v>
      </c>
      <c r="T164" s="67">
        <v>5.0235969179659795E-4</v>
      </c>
      <c r="U164" s="67">
        <v>2.9038132473791789E-6</v>
      </c>
      <c r="V164" s="67"/>
      <c r="W164" s="67"/>
      <c r="X164"/>
      <c r="Y164"/>
      <c r="Z164"/>
    </row>
    <row r="165" spans="1:26" ht="13.8" thickBot="1" x14ac:dyDescent="0.3">
      <c r="A165" s="9">
        <v>7</v>
      </c>
      <c r="B165" s="9">
        <f>'data in order'!AC107</f>
        <v>-0.14799999999999613</v>
      </c>
      <c r="C165" s="66">
        <f>'data in order'!AD107</f>
        <v>-1.5744680851063418E-3</v>
      </c>
      <c r="D165" s="9">
        <v>94</v>
      </c>
      <c r="E165" s="9">
        <f t="shared" si="2"/>
        <v>8836</v>
      </c>
      <c r="H165" s="68" t="s">
        <v>135</v>
      </c>
      <c r="I165" s="68">
        <v>174</v>
      </c>
      <c r="J165" s="68">
        <v>2.8089141742857655</v>
      </c>
      <c r="K165" s="68"/>
      <c r="L165" s="68"/>
      <c r="M165" s="68"/>
      <c r="N165"/>
      <c r="O165"/>
      <c r="P165"/>
      <c r="R165" s="68" t="s">
        <v>135</v>
      </c>
      <c r="S165" s="68">
        <v>174</v>
      </c>
      <c r="T165" s="68">
        <v>6.0487997092223259E-4</v>
      </c>
      <c r="U165" s="68"/>
      <c r="V165" s="68"/>
      <c r="W165" s="68"/>
      <c r="X165"/>
      <c r="Y165"/>
      <c r="Z165"/>
    </row>
    <row r="166" spans="1:26" ht="13.8" thickBot="1" x14ac:dyDescent="0.3">
      <c r="A166" s="9">
        <v>7</v>
      </c>
      <c r="B166" s="9">
        <f>'data in order'!AI107</f>
        <v>-0.18800000000000239</v>
      </c>
      <c r="C166" s="66">
        <f>'data in order'!AJ107</f>
        <v>-2.0000000000000252E-3</v>
      </c>
      <c r="D166" s="9">
        <v>94</v>
      </c>
      <c r="E166" s="9">
        <f t="shared" si="2"/>
        <v>8836</v>
      </c>
      <c r="H166"/>
      <c r="I166"/>
      <c r="J166"/>
      <c r="K166"/>
      <c r="L166"/>
      <c r="M166"/>
      <c r="N166"/>
      <c r="O166"/>
      <c r="P166"/>
      <c r="R166"/>
      <c r="S166"/>
      <c r="T166"/>
      <c r="U166"/>
      <c r="V166"/>
      <c r="W166"/>
      <c r="X166"/>
      <c r="Y166"/>
      <c r="Z166"/>
    </row>
    <row r="167" spans="1:26" x14ac:dyDescent="0.25">
      <c r="A167" s="9">
        <v>7</v>
      </c>
      <c r="B167" s="9">
        <f>'data in order'!K108</f>
        <v>-0.20400000000000773</v>
      </c>
      <c r="C167" s="66">
        <f>'data in order'!L108</f>
        <v>-1.4468085106383527E-3</v>
      </c>
      <c r="D167" s="9">
        <v>141</v>
      </c>
      <c r="E167" s="9">
        <f t="shared" si="2"/>
        <v>19881</v>
      </c>
      <c r="H167" s="69"/>
      <c r="I167" s="69" t="s">
        <v>159</v>
      </c>
      <c r="J167" s="69" t="s">
        <v>153</v>
      </c>
      <c r="K167" s="69" t="s">
        <v>160</v>
      </c>
      <c r="L167" s="69" t="s">
        <v>147</v>
      </c>
      <c r="M167" s="69" t="s">
        <v>161</v>
      </c>
      <c r="N167" s="69" t="s">
        <v>162</v>
      </c>
      <c r="O167" s="69" t="s">
        <v>163</v>
      </c>
      <c r="P167" s="69" t="s">
        <v>164</v>
      </c>
      <c r="R167" s="69"/>
      <c r="S167" s="69" t="s">
        <v>159</v>
      </c>
      <c r="T167" s="69" t="s">
        <v>153</v>
      </c>
      <c r="U167" s="69" t="s">
        <v>160</v>
      </c>
      <c r="V167" s="69" t="s">
        <v>147</v>
      </c>
      <c r="W167" s="69" t="s">
        <v>161</v>
      </c>
      <c r="X167" s="69" t="s">
        <v>162</v>
      </c>
      <c r="Y167" s="69" t="s">
        <v>163</v>
      </c>
      <c r="Z167" s="69" t="s">
        <v>164</v>
      </c>
    </row>
    <row r="168" spans="1:26" x14ac:dyDescent="0.25">
      <c r="A168" s="9">
        <v>7</v>
      </c>
      <c r="B168" s="9">
        <f>'data in order'!Q108</f>
        <v>-0.13800000000000523</v>
      </c>
      <c r="C168" s="66">
        <f>'data in order'!R108</f>
        <v>-9.7872340425535632E-4</v>
      </c>
      <c r="D168" s="9">
        <v>141</v>
      </c>
      <c r="E168" s="9">
        <f t="shared" si="2"/>
        <v>19881</v>
      </c>
      <c r="H168" s="67" t="s">
        <v>157</v>
      </c>
      <c r="I168" s="67">
        <v>3.1941738224319893E-2</v>
      </c>
      <c r="J168" s="67">
        <v>7.2442185683080761E-3</v>
      </c>
      <c r="K168" s="67">
        <v>4.4092731221636852</v>
      </c>
      <c r="L168" s="67">
        <v>1.817014287855978E-5</v>
      </c>
      <c r="M168" s="67">
        <v>1.7643307256045036E-2</v>
      </c>
      <c r="N168" s="67">
        <v>4.624016919259475E-2</v>
      </c>
      <c r="O168" s="67">
        <v>1.7643307256045036E-2</v>
      </c>
      <c r="P168" s="67">
        <v>4.624016919259475E-2</v>
      </c>
      <c r="R168" s="67" t="s">
        <v>157</v>
      </c>
      <c r="S168" s="67">
        <v>1.8536513632371225E-4</v>
      </c>
      <c r="T168" s="67">
        <v>2.3297547295817689E-4</v>
      </c>
      <c r="U168" s="67">
        <v>0.79564227929258668</v>
      </c>
      <c r="V168" s="67">
        <v>0.42733031698965207</v>
      </c>
      <c r="W168" s="67">
        <v>-2.7447517439895176E-4</v>
      </c>
      <c r="X168" s="67">
        <v>6.452054470463763E-4</v>
      </c>
      <c r="Y168" s="67">
        <v>-2.7447517439895176E-4</v>
      </c>
      <c r="Z168" s="67">
        <v>6.452054470463763E-4</v>
      </c>
    </row>
    <row r="169" spans="1:26" ht="13.8" thickBot="1" x14ac:dyDescent="0.3">
      <c r="A169" s="9">
        <v>7</v>
      </c>
      <c r="B169" s="9">
        <f>'data in order'!W108</f>
        <v>-0.20300000000000296</v>
      </c>
      <c r="C169" s="66">
        <f>'data in order'!X108</f>
        <v>-1.4397163120567586E-3</v>
      </c>
      <c r="D169" s="9">
        <v>141</v>
      </c>
      <c r="E169" s="9">
        <f t="shared" si="2"/>
        <v>19881</v>
      </c>
      <c r="H169" s="68" t="s">
        <v>142</v>
      </c>
      <c r="I169" s="68">
        <v>-1.8087085826938209E-3</v>
      </c>
      <c r="J169" s="68">
        <v>6.2876830041126881E-5</v>
      </c>
      <c r="K169" s="68">
        <v>-28.76589964078611</v>
      </c>
      <c r="L169" s="68">
        <v>7.8717508967935356E-68</v>
      </c>
      <c r="M169" s="68">
        <v>-1.9328130675833456E-3</v>
      </c>
      <c r="N169" s="68">
        <v>-1.6846040978042963E-3</v>
      </c>
      <c r="O169" s="68">
        <v>-1.9328130675833456E-3</v>
      </c>
      <c r="P169" s="68">
        <v>-1.6846040978042963E-3</v>
      </c>
      <c r="R169" s="68" t="s">
        <v>142</v>
      </c>
      <c r="S169" s="68">
        <v>-1.2015167907289688E-5</v>
      </c>
      <c r="T169" s="68">
        <v>2.0221310385398452E-6</v>
      </c>
      <c r="U169" s="68">
        <v>-5.941834469820356</v>
      </c>
      <c r="V169" s="68">
        <v>1.5125009421986095E-8</v>
      </c>
      <c r="W169" s="68">
        <v>-1.6006392190590234E-5</v>
      </c>
      <c r="X169" s="68">
        <v>-8.0239436239891404E-6</v>
      </c>
      <c r="Y169" s="68">
        <v>-1.6006392190590234E-5</v>
      </c>
      <c r="Z169" s="68">
        <v>-8.0239436239891404E-6</v>
      </c>
    </row>
    <row r="170" spans="1:26" x14ac:dyDescent="0.25">
      <c r="A170" s="9">
        <v>7</v>
      </c>
      <c r="B170" s="9">
        <f>'data in order'!AC108</f>
        <v>-0.23199999999999932</v>
      </c>
      <c r="C170" s="66">
        <f>'data in order'!AD108</f>
        <v>-1.645390070921981E-3</v>
      </c>
      <c r="D170" s="9">
        <v>141</v>
      </c>
      <c r="E170" s="9">
        <f t="shared" si="2"/>
        <v>19881</v>
      </c>
      <c r="H170"/>
      <c r="I170"/>
      <c r="J170"/>
      <c r="K170"/>
      <c r="L170"/>
      <c r="M170"/>
      <c r="N170"/>
      <c r="O170"/>
      <c r="P170"/>
      <c r="R170"/>
      <c r="S170"/>
      <c r="T170"/>
      <c r="U170"/>
      <c r="V170"/>
      <c r="W170"/>
      <c r="X170"/>
      <c r="Y170"/>
      <c r="Z170"/>
    </row>
    <row r="171" spans="1:26" x14ac:dyDescent="0.25">
      <c r="A171" s="9">
        <v>7</v>
      </c>
      <c r="B171" s="9">
        <f>'data in order'!AI108</f>
        <v>-0.24199999999999022</v>
      </c>
      <c r="C171" s="66">
        <f>'data in order'!AJ108</f>
        <v>-1.7163120567375194E-3</v>
      </c>
      <c r="D171" s="9">
        <v>141</v>
      </c>
      <c r="E171" s="9">
        <f t="shared" si="2"/>
        <v>19881</v>
      </c>
      <c r="H171"/>
      <c r="I171"/>
      <c r="J171"/>
      <c r="K171"/>
      <c r="L171"/>
      <c r="M171"/>
      <c r="N171"/>
      <c r="O171"/>
      <c r="P171"/>
      <c r="R171"/>
      <c r="S171"/>
      <c r="T171"/>
      <c r="U171"/>
      <c r="V171"/>
      <c r="W171"/>
      <c r="X171"/>
      <c r="Y171"/>
      <c r="Z171"/>
    </row>
    <row r="172" spans="1:26" x14ac:dyDescent="0.25">
      <c r="A172" s="9">
        <v>7</v>
      </c>
      <c r="B172" s="9">
        <f>'data in order'!K109</f>
        <v>-0.28200000000001069</v>
      </c>
      <c r="C172" s="66">
        <f>'data in order'!L109</f>
        <v>-1.5000000000000568E-3</v>
      </c>
      <c r="D172" s="9">
        <v>188</v>
      </c>
      <c r="E172" s="9">
        <f t="shared" si="2"/>
        <v>35344</v>
      </c>
      <c r="H172"/>
      <c r="I172"/>
      <c r="J172"/>
      <c r="K172"/>
      <c r="L172"/>
      <c r="M172"/>
      <c r="N172"/>
      <c r="O172"/>
      <c r="P172"/>
      <c r="R172"/>
      <c r="S172"/>
      <c r="T172"/>
      <c r="U172"/>
      <c r="V172"/>
      <c r="W172"/>
      <c r="X172"/>
      <c r="Y172"/>
      <c r="Z172"/>
    </row>
    <row r="173" spans="1:26" x14ac:dyDescent="0.25">
      <c r="A173" s="9">
        <v>7</v>
      </c>
      <c r="B173" s="9">
        <f>'data in order'!Q109</f>
        <v>-0.25030000000000996</v>
      </c>
      <c r="C173" s="66">
        <f>'data in order'!R109</f>
        <v>-1.3313829787234572E-3</v>
      </c>
      <c r="D173" s="9">
        <v>188</v>
      </c>
      <c r="E173" s="9">
        <f t="shared" si="2"/>
        <v>35344</v>
      </c>
      <c r="R173"/>
      <c r="S173"/>
      <c r="T173"/>
      <c r="U173"/>
      <c r="V173"/>
      <c r="W173"/>
    </row>
    <row r="174" spans="1:26" x14ac:dyDescent="0.25">
      <c r="A174" s="9">
        <v>7</v>
      </c>
      <c r="B174" s="9">
        <f>'data in order'!W109</f>
        <v>-0.52400000000000091</v>
      </c>
      <c r="C174" s="66">
        <f>'data in order'!X109</f>
        <v>-2.7872340425531962E-3</v>
      </c>
      <c r="D174" s="9">
        <v>188</v>
      </c>
      <c r="E174" s="9">
        <f t="shared" si="2"/>
        <v>35344</v>
      </c>
      <c r="R174"/>
      <c r="S174"/>
      <c r="T174"/>
      <c r="U174"/>
      <c r="V174"/>
      <c r="W174"/>
    </row>
    <row r="175" spans="1:26" x14ac:dyDescent="0.25">
      <c r="A175" s="9">
        <v>7</v>
      </c>
      <c r="B175" s="9">
        <f>'data in order'!AC109</f>
        <v>-0.35300000000000864</v>
      </c>
      <c r="C175" s="66">
        <f>'data in order'!AD109</f>
        <v>-1.8776595744681311E-3</v>
      </c>
      <c r="D175" s="9">
        <v>188</v>
      </c>
      <c r="E175" s="9">
        <f t="shared" si="2"/>
        <v>35344</v>
      </c>
      <c r="R175"/>
      <c r="S175"/>
      <c r="T175"/>
      <c r="U175"/>
      <c r="V175"/>
      <c r="W175"/>
    </row>
    <row r="176" spans="1:26" x14ac:dyDescent="0.25">
      <c r="A176" s="9">
        <v>7</v>
      </c>
      <c r="B176" s="9">
        <f>'data in order'!AI109</f>
        <v>-0.50399999999999068</v>
      </c>
      <c r="C176" s="66">
        <f>'data in order'!AJ109</f>
        <v>-2.6808510638297377E-3</v>
      </c>
      <c r="D176" s="9">
        <v>188</v>
      </c>
      <c r="E176" s="9">
        <f t="shared" si="2"/>
        <v>35344</v>
      </c>
      <c r="R176"/>
      <c r="S176"/>
      <c r="T176"/>
      <c r="U176"/>
      <c r="V176"/>
      <c r="W176"/>
    </row>
    <row r="177" spans="1:26" x14ac:dyDescent="0.25">
      <c r="A177" s="9">
        <v>8</v>
      </c>
      <c r="B177" s="9">
        <f>'data in order'!K122</f>
        <v>0.20199999999999996</v>
      </c>
      <c r="C177" s="66">
        <f>'data in order'!L122</f>
        <v>2.0199999999999996E-2</v>
      </c>
      <c r="D177" s="9">
        <v>10</v>
      </c>
      <c r="E177" s="9">
        <f t="shared" si="2"/>
        <v>100</v>
      </c>
      <c r="H177" t="s">
        <v>148</v>
      </c>
      <c r="I177"/>
      <c r="J177"/>
      <c r="K177"/>
      <c r="L177"/>
      <c r="M177"/>
      <c r="N177"/>
      <c r="O177"/>
      <c r="P177"/>
      <c r="R177" t="s">
        <v>148</v>
      </c>
      <c r="S177"/>
      <c r="T177"/>
      <c r="U177"/>
      <c r="V177"/>
      <c r="W177"/>
      <c r="X177"/>
      <c r="Y177"/>
      <c r="Z177"/>
    </row>
    <row r="178" spans="1:26" ht="13.8" thickBot="1" x14ac:dyDescent="0.3">
      <c r="A178" s="9">
        <v>8</v>
      </c>
      <c r="B178" s="9">
        <f>'data in order'!Q122</f>
        <v>-2.0000000000006679E-3</v>
      </c>
      <c r="C178" s="66">
        <f>'data in order'!R122</f>
        <v>-2.000000000000668E-4</v>
      </c>
      <c r="D178" s="9">
        <v>10</v>
      </c>
      <c r="E178" s="9">
        <f t="shared" si="2"/>
        <v>100</v>
      </c>
      <c r="H178"/>
      <c r="I178"/>
      <c r="J178"/>
      <c r="K178"/>
      <c r="L178"/>
      <c r="M178"/>
      <c r="N178"/>
      <c r="O178"/>
      <c r="P178"/>
      <c r="R178"/>
      <c r="S178"/>
      <c r="T178"/>
      <c r="U178"/>
      <c r="V178"/>
      <c r="W178"/>
      <c r="X178"/>
      <c r="Y178"/>
      <c r="Z178"/>
    </row>
    <row r="179" spans="1:26" x14ac:dyDescent="0.25">
      <c r="A179" s="9">
        <v>8</v>
      </c>
      <c r="B179" s="9">
        <f>'data in order'!W122</f>
        <v>-2.0000000000006679E-3</v>
      </c>
      <c r="C179" s="66">
        <f>'data in order'!X122</f>
        <v>-2.000000000000668E-4</v>
      </c>
      <c r="D179" s="9">
        <v>10</v>
      </c>
      <c r="E179" s="9">
        <f t="shared" si="2"/>
        <v>100</v>
      </c>
      <c r="H179" s="70" t="s">
        <v>149</v>
      </c>
      <c r="I179" s="70"/>
      <c r="J179"/>
      <c r="K179"/>
      <c r="L179" s="72" t="s">
        <v>166</v>
      </c>
      <c r="M179" s="73"/>
      <c r="N179"/>
      <c r="O179"/>
      <c r="P179"/>
      <c r="R179" s="70" t="s">
        <v>149</v>
      </c>
      <c r="S179" s="70"/>
      <c r="T179"/>
      <c r="U179"/>
      <c r="V179" s="72" t="s">
        <v>166</v>
      </c>
      <c r="W179" s="73"/>
      <c r="X179"/>
      <c r="Y179"/>
      <c r="Z179"/>
    </row>
    <row r="180" spans="1:26" x14ac:dyDescent="0.25">
      <c r="A180" s="9">
        <v>8</v>
      </c>
      <c r="B180" s="9">
        <f>'data in order'!AC122</f>
        <v>-5.5999999999999162E-2</v>
      </c>
      <c r="C180" s="66">
        <f>'data in order'!AD122</f>
        <v>-5.5999999999999158E-3</v>
      </c>
      <c r="D180" s="9">
        <v>10</v>
      </c>
      <c r="E180" s="9">
        <f t="shared" si="2"/>
        <v>100</v>
      </c>
      <c r="H180" s="67" t="s">
        <v>150</v>
      </c>
      <c r="I180" s="67">
        <v>0.89759685285711821</v>
      </c>
      <c r="J180"/>
      <c r="K180"/>
      <c r="L180" s="74"/>
      <c r="M180" s="75"/>
      <c r="N180"/>
      <c r="O180"/>
      <c r="P180"/>
      <c r="R180" s="67" t="s">
        <v>150</v>
      </c>
      <c r="S180" s="67">
        <v>0.34944303953610195</v>
      </c>
      <c r="T180"/>
      <c r="U180"/>
      <c r="V180" s="74"/>
      <c r="W180" s="75"/>
      <c r="X180"/>
      <c r="Y180"/>
      <c r="Z180"/>
    </row>
    <row r="181" spans="1:26" x14ac:dyDescent="0.25">
      <c r="A181" s="9">
        <v>8</v>
      </c>
      <c r="B181" s="9">
        <f>'data in order'!AI122</f>
        <v>-9.9999999999997868E-3</v>
      </c>
      <c r="C181" s="66">
        <f>'data in order'!AJ122</f>
        <v>-9.9999999999997877E-4</v>
      </c>
      <c r="D181" s="9">
        <v>10</v>
      </c>
      <c r="E181" s="9">
        <f t="shared" si="2"/>
        <v>100</v>
      </c>
      <c r="H181" s="67" t="s">
        <v>151</v>
      </c>
      <c r="I181" s="67">
        <v>0.8056801102590031</v>
      </c>
      <c r="J181"/>
      <c r="K181"/>
      <c r="L181" s="74" t="s">
        <v>167</v>
      </c>
      <c r="M181" s="75">
        <f>_xlfn.T.INV(0.995,I184-2)</f>
        <v>2.6008872779905068</v>
      </c>
      <c r="N181"/>
      <c r="O181"/>
      <c r="P181"/>
      <c r="R181" s="67" t="s">
        <v>151</v>
      </c>
      <c r="S181" s="67">
        <v>0.12211043788022971</v>
      </c>
      <c r="T181"/>
      <c r="U181"/>
      <c r="V181" s="74" t="s">
        <v>167</v>
      </c>
      <c r="W181" s="75">
        <f>_xlfn.T.INV(0.995,S184-2)</f>
        <v>2.6008872779905068</v>
      </c>
      <c r="X181"/>
      <c r="Y181"/>
      <c r="Z181"/>
    </row>
    <row r="182" spans="1:26" ht="13.8" thickBot="1" x14ac:dyDescent="0.3">
      <c r="A182" s="9">
        <v>8</v>
      </c>
      <c r="B182" s="9">
        <f>'data in order'!K123</f>
        <v>-4.6999999999997044E-2</v>
      </c>
      <c r="C182" s="66">
        <f>'data in order'!L123</f>
        <v>-9.9999999999993714E-4</v>
      </c>
      <c r="D182" s="9">
        <v>47</v>
      </c>
      <c r="E182" s="9">
        <f t="shared" si="2"/>
        <v>2209</v>
      </c>
      <c r="H182" s="67" t="s">
        <v>152</v>
      </c>
      <c r="I182" s="67">
        <v>0.8046986966744526</v>
      </c>
      <c r="J182"/>
      <c r="K182"/>
      <c r="L182" s="76" t="s">
        <v>168</v>
      </c>
      <c r="M182" s="77">
        <f>M181*I183</f>
        <v>0.14886478173852608</v>
      </c>
      <c r="N182"/>
      <c r="O182"/>
      <c r="P182"/>
      <c r="R182" s="67" t="s">
        <v>152</v>
      </c>
      <c r="S182" s="67">
        <v>0.11767665221295814</v>
      </c>
      <c r="T182"/>
      <c r="U182"/>
      <c r="V182" s="76" t="s">
        <v>168</v>
      </c>
      <c r="W182" s="78">
        <f>W181*S183</f>
        <v>5.7191504537929842E-3</v>
      </c>
      <c r="X182"/>
      <c r="Y182"/>
      <c r="Z182"/>
    </row>
    <row r="183" spans="1:26" x14ac:dyDescent="0.25">
      <c r="A183" s="9">
        <v>8</v>
      </c>
      <c r="B183" s="9">
        <f>'data in order'!Q123</f>
        <v>-7.6000000000000512E-2</v>
      </c>
      <c r="C183" s="66">
        <f>'data in order'!R123</f>
        <v>-1.6170212765957556E-3</v>
      </c>
      <c r="D183" s="9">
        <v>47</v>
      </c>
      <c r="E183" s="9">
        <f t="shared" si="2"/>
        <v>2209</v>
      </c>
      <c r="H183" s="67" t="s">
        <v>153</v>
      </c>
      <c r="I183" s="67">
        <v>5.7236152830714655E-2</v>
      </c>
      <c r="J183"/>
      <c r="K183"/>
      <c r="L183"/>
      <c r="M183"/>
      <c r="N183"/>
      <c r="O183"/>
      <c r="P183"/>
      <c r="R183" s="67" t="s">
        <v>153</v>
      </c>
      <c r="S183" s="67">
        <v>2.1989228453651805E-3</v>
      </c>
      <c r="T183"/>
      <c r="U183"/>
      <c r="V183"/>
      <c r="W183"/>
      <c r="X183"/>
      <c r="Y183"/>
      <c r="Z183"/>
    </row>
    <row r="184" spans="1:26" ht="13.8" thickBot="1" x14ac:dyDescent="0.3">
      <c r="A184" s="9">
        <v>8</v>
      </c>
      <c r="B184" s="9">
        <f>'data in order'!W123</f>
        <v>-8.8000000000000966E-2</v>
      </c>
      <c r="C184" s="66">
        <f>'data in order'!X123</f>
        <v>-1.8723404255319355E-3</v>
      </c>
      <c r="D184" s="9">
        <v>47</v>
      </c>
      <c r="E184" s="9">
        <f t="shared" si="2"/>
        <v>2209</v>
      </c>
      <c r="H184" s="68" t="s">
        <v>154</v>
      </c>
      <c r="I184" s="68">
        <v>200</v>
      </c>
      <c r="J184"/>
      <c r="K184"/>
      <c r="L184"/>
      <c r="M184"/>
      <c r="N184"/>
      <c r="O184"/>
      <c r="P184"/>
      <c r="R184" s="68" t="s">
        <v>154</v>
      </c>
      <c r="S184" s="68">
        <v>200</v>
      </c>
      <c r="T184"/>
      <c r="U184"/>
      <c r="V184"/>
      <c r="W184"/>
      <c r="X184"/>
      <c r="Y184"/>
      <c r="Z184"/>
    </row>
    <row r="185" spans="1:26" x14ac:dyDescent="0.25">
      <c r="A185" s="9">
        <v>8</v>
      </c>
      <c r="B185" s="9">
        <f>'data in order'!AC123</f>
        <v>-0.14200000000000301</v>
      </c>
      <c r="C185" s="66">
        <f>'data in order'!AD123</f>
        <v>-3.021276595744745E-3</v>
      </c>
      <c r="D185" s="9">
        <v>47</v>
      </c>
      <c r="E185" s="9">
        <f t="shared" si="2"/>
        <v>2209</v>
      </c>
      <c r="H185"/>
      <c r="I185"/>
      <c r="J185"/>
      <c r="K185"/>
      <c r="L185"/>
      <c r="M185"/>
      <c r="N185"/>
      <c r="O185"/>
      <c r="P185"/>
      <c r="R185"/>
      <c r="S185"/>
      <c r="T185"/>
      <c r="U185"/>
      <c r="V185"/>
      <c r="W185"/>
      <c r="X185"/>
      <c r="Y185"/>
      <c r="Z185"/>
    </row>
    <row r="186" spans="1:26" ht="13.8" thickBot="1" x14ac:dyDescent="0.3">
      <c r="A186" s="9">
        <v>8</v>
      </c>
      <c r="B186" s="9">
        <f>'data in order'!AI123</f>
        <v>-4.2999999999999261E-2</v>
      </c>
      <c r="C186" s="66">
        <f>'data in order'!AJ123</f>
        <v>-9.1489361702126086E-4</v>
      </c>
      <c r="D186" s="9">
        <v>47</v>
      </c>
      <c r="E186" s="9">
        <f t="shared" si="2"/>
        <v>2209</v>
      </c>
      <c r="H186" t="s">
        <v>114</v>
      </c>
      <c r="I186"/>
      <c r="J186"/>
      <c r="K186"/>
      <c r="L186"/>
      <c r="M186"/>
      <c r="N186"/>
      <c r="O186"/>
      <c r="P186"/>
      <c r="R186" t="s">
        <v>114</v>
      </c>
      <c r="S186"/>
      <c r="T186"/>
      <c r="U186"/>
      <c r="V186"/>
      <c r="W186"/>
      <c r="X186"/>
      <c r="Y186"/>
      <c r="Z186"/>
    </row>
    <row r="187" spans="1:26" x14ac:dyDescent="0.25">
      <c r="A187" s="9">
        <v>8</v>
      </c>
      <c r="B187" s="9">
        <f>'data in order'!K124</f>
        <v>-0.11400000000000432</v>
      </c>
      <c r="C187" s="66">
        <f>'data in order'!L124</f>
        <v>-1.2127659574468544E-3</v>
      </c>
      <c r="D187" s="9">
        <v>94</v>
      </c>
      <c r="E187" s="9">
        <f t="shared" si="2"/>
        <v>8836</v>
      </c>
      <c r="H187" s="69"/>
      <c r="I187" s="69" t="s">
        <v>146</v>
      </c>
      <c r="J187" s="69" t="s">
        <v>118</v>
      </c>
      <c r="K187" s="69" t="s">
        <v>119</v>
      </c>
      <c r="L187" s="69" t="s">
        <v>120</v>
      </c>
      <c r="M187" s="69" t="s">
        <v>158</v>
      </c>
      <c r="N187"/>
      <c r="O187"/>
      <c r="P187"/>
      <c r="R187" s="69"/>
      <c r="S187" s="69" t="s">
        <v>146</v>
      </c>
      <c r="T187" s="69" t="s">
        <v>118</v>
      </c>
      <c r="U187" s="69" t="s">
        <v>119</v>
      </c>
      <c r="V187" s="69" t="s">
        <v>120</v>
      </c>
      <c r="W187" s="69" t="s">
        <v>158</v>
      </c>
      <c r="X187"/>
      <c r="Y187"/>
      <c r="Z187"/>
    </row>
    <row r="188" spans="1:26" x14ac:dyDescent="0.25">
      <c r="A188" s="9">
        <v>8</v>
      </c>
      <c r="B188" s="9">
        <f>'data in order'!Q124</f>
        <v>-0.10699999999999932</v>
      </c>
      <c r="C188" s="66">
        <f>'data in order'!R124</f>
        <v>-1.1382978723404184E-3</v>
      </c>
      <c r="D188" s="9">
        <v>94</v>
      </c>
      <c r="E188" s="9">
        <f t="shared" si="2"/>
        <v>8836</v>
      </c>
      <c r="H188" s="67" t="s">
        <v>155</v>
      </c>
      <c r="I188" s="67">
        <v>1</v>
      </c>
      <c r="J188" s="67">
        <v>2.6893755149595902</v>
      </c>
      <c r="K188" s="67">
        <v>2.6893755149595902</v>
      </c>
      <c r="L188" s="67">
        <v>820.93841265507217</v>
      </c>
      <c r="M188" s="67">
        <v>2.3049626761974089E-72</v>
      </c>
      <c r="N188"/>
      <c r="O188"/>
      <c r="P188"/>
      <c r="R188" s="67" t="s">
        <v>155</v>
      </c>
      <c r="S188" s="67">
        <v>1</v>
      </c>
      <c r="T188" s="67">
        <v>1.3316744770786927E-4</v>
      </c>
      <c r="U188" s="67">
        <v>1.3316744770786927E-4</v>
      </c>
      <c r="V188" s="67">
        <v>27.540897788903091</v>
      </c>
      <c r="W188" s="67">
        <v>3.9428633102778204E-7</v>
      </c>
      <c r="X188"/>
      <c r="Y188"/>
      <c r="Z188"/>
    </row>
    <row r="189" spans="1:26" x14ac:dyDescent="0.25">
      <c r="A189" s="9">
        <v>8</v>
      </c>
      <c r="B189" s="9">
        <f>'data in order'!W124</f>
        <v>-0.11299999999999955</v>
      </c>
      <c r="C189" s="66">
        <f>'data in order'!X124</f>
        <v>-1.2021276595744633E-3</v>
      </c>
      <c r="D189" s="9">
        <v>94</v>
      </c>
      <c r="E189" s="9">
        <f t="shared" si="2"/>
        <v>8836</v>
      </c>
      <c r="H189" s="67" t="s">
        <v>156</v>
      </c>
      <c r="I189" s="67">
        <v>198</v>
      </c>
      <c r="J189" s="67">
        <v>0.6486434837904631</v>
      </c>
      <c r="K189" s="67">
        <v>3.275977190860925E-3</v>
      </c>
      <c r="L189" s="67"/>
      <c r="M189" s="67"/>
      <c r="N189"/>
      <c r="O189"/>
      <c r="P189"/>
      <c r="R189" s="67" t="s">
        <v>156</v>
      </c>
      <c r="S189" s="67">
        <v>198</v>
      </c>
      <c r="T189" s="67">
        <v>9.5738181261404245E-4</v>
      </c>
      <c r="U189" s="67">
        <v>4.8352616798689013E-6</v>
      </c>
      <c r="V189" s="67"/>
      <c r="W189" s="67"/>
      <c r="X189"/>
      <c r="Y189"/>
      <c r="Z189"/>
    </row>
    <row r="190" spans="1:26" ht="13.8" thickBot="1" x14ac:dyDescent="0.3">
      <c r="A190" s="9">
        <v>8</v>
      </c>
      <c r="B190" s="9">
        <f>'data in order'!AC124</f>
        <v>-0.18500000000000227</v>
      </c>
      <c r="C190" s="66">
        <f>'data in order'!AD124</f>
        <v>-1.9680851063830027E-3</v>
      </c>
      <c r="D190" s="9">
        <v>94</v>
      </c>
      <c r="E190" s="9">
        <f t="shared" si="2"/>
        <v>8836</v>
      </c>
      <c r="H190" s="68" t="s">
        <v>135</v>
      </c>
      <c r="I190" s="68">
        <v>199</v>
      </c>
      <c r="J190" s="68">
        <v>3.3380189987500533</v>
      </c>
      <c r="K190" s="68"/>
      <c r="L190" s="68"/>
      <c r="M190" s="68"/>
      <c r="N190"/>
      <c r="O190"/>
      <c r="P190"/>
      <c r="R190" s="68" t="s">
        <v>135</v>
      </c>
      <c r="S190" s="68">
        <v>199</v>
      </c>
      <c r="T190" s="68">
        <v>1.0905492603219117E-3</v>
      </c>
      <c r="U190" s="68"/>
      <c r="V190" s="68"/>
      <c r="W190" s="68"/>
      <c r="X190"/>
      <c r="Y190"/>
      <c r="Z190"/>
    </row>
    <row r="191" spans="1:26" ht="13.8" thickBot="1" x14ac:dyDescent="0.3">
      <c r="A191" s="9">
        <v>8</v>
      </c>
      <c r="B191" s="9">
        <f>'data in order'!AI124</f>
        <v>-0.17000000000000171</v>
      </c>
      <c r="C191" s="66">
        <f>'data in order'!AJ124</f>
        <v>-1.8085106382978904E-3</v>
      </c>
      <c r="D191" s="9">
        <v>94</v>
      </c>
      <c r="E191" s="9">
        <f t="shared" si="2"/>
        <v>8836</v>
      </c>
      <c r="H191"/>
      <c r="I191"/>
      <c r="J191"/>
      <c r="K191"/>
      <c r="L191"/>
      <c r="M191"/>
      <c r="N191"/>
      <c r="O191"/>
      <c r="P191"/>
      <c r="R191"/>
      <c r="S191"/>
      <c r="T191"/>
      <c r="U191"/>
      <c r="V191"/>
      <c r="W191"/>
      <c r="X191"/>
      <c r="Y191"/>
      <c r="Z191"/>
    </row>
    <row r="192" spans="1:26" x14ac:dyDescent="0.25">
      <c r="A192" s="9">
        <v>8</v>
      </c>
      <c r="B192" s="9">
        <f>'data in order'!K125</f>
        <v>-0.15199999999998681</v>
      </c>
      <c r="C192" s="66">
        <f>'data in order'!L125</f>
        <v>-1.0780141843970696E-3</v>
      </c>
      <c r="D192" s="9">
        <v>141</v>
      </c>
      <c r="E192" s="9">
        <f t="shared" si="2"/>
        <v>19881</v>
      </c>
      <c r="H192" s="69"/>
      <c r="I192" s="69" t="s">
        <v>159</v>
      </c>
      <c r="J192" s="69" t="s">
        <v>153</v>
      </c>
      <c r="K192" s="69" t="s">
        <v>160</v>
      </c>
      <c r="L192" s="69" t="s">
        <v>147</v>
      </c>
      <c r="M192" s="69" t="s">
        <v>161</v>
      </c>
      <c r="N192" s="69" t="s">
        <v>162</v>
      </c>
      <c r="O192" s="69" t="s">
        <v>163</v>
      </c>
      <c r="P192" s="69" t="s">
        <v>164</v>
      </c>
      <c r="R192" s="69"/>
      <c r="S192" s="69" t="s">
        <v>159</v>
      </c>
      <c r="T192" s="69" t="s">
        <v>153</v>
      </c>
      <c r="U192" s="69" t="s">
        <v>160</v>
      </c>
      <c r="V192" s="69" t="s">
        <v>147</v>
      </c>
      <c r="W192" s="69" t="s">
        <v>161</v>
      </c>
      <c r="X192" s="69" t="s">
        <v>162</v>
      </c>
      <c r="Y192" s="69" t="s">
        <v>163</v>
      </c>
      <c r="Z192" s="69" t="s">
        <v>164</v>
      </c>
    </row>
    <row r="193" spans="1:26" x14ac:dyDescent="0.25">
      <c r="A193" s="9">
        <v>8</v>
      </c>
      <c r="B193" s="9">
        <f>'data in order'!Q125</f>
        <v>-0.12600000000000477</v>
      </c>
      <c r="C193" s="66">
        <f>'data in order'!R125</f>
        <v>-8.9361702127662963E-4</v>
      </c>
      <c r="D193" s="9">
        <v>141</v>
      </c>
      <c r="E193" s="9">
        <f t="shared" si="2"/>
        <v>19881</v>
      </c>
      <c r="H193" s="67" t="s">
        <v>157</v>
      </c>
      <c r="I193" s="67">
        <v>3.2466021931987138E-2</v>
      </c>
      <c r="J193" s="67">
        <v>7.3198186612425439E-3</v>
      </c>
      <c r="K193" s="67">
        <v>4.4353587751962165</v>
      </c>
      <c r="L193" s="67">
        <v>1.5230524684870194E-5</v>
      </c>
      <c r="M193" s="67">
        <v>1.8031211597424483E-2</v>
      </c>
      <c r="N193" s="67">
        <v>4.6900832266549793E-2</v>
      </c>
      <c r="O193" s="67">
        <v>1.8031211597424483E-2</v>
      </c>
      <c r="P193" s="67">
        <v>4.6900832266549793E-2</v>
      </c>
      <c r="R193" s="67" t="s">
        <v>157</v>
      </c>
      <c r="S193" s="67">
        <v>2.8900181910174931E-4</v>
      </c>
      <c r="T193" s="67">
        <v>2.8121590432086398E-4</v>
      </c>
      <c r="U193" s="67">
        <v>1.0276866089764314</v>
      </c>
      <c r="V193" s="67">
        <v>0.30535107843202863</v>
      </c>
      <c r="W193" s="67">
        <v>-2.6556085926453721E-4</v>
      </c>
      <c r="X193" s="67">
        <v>8.4356449746803583E-4</v>
      </c>
      <c r="Y193" s="67">
        <v>-2.6556085926453721E-4</v>
      </c>
      <c r="Z193" s="67">
        <v>8.4356449746803583E-4</v>
      </c>
    </row>
    <row r="194" spans="1:26" ht="13.8" thickBot="1" x14ac:dyDescent="0.3">
      <c r="A194" s="9">
        <v>8</v>
      </c>
      <c r="B194" s="9">
        <f>'data in order'!W125</f>
        <v>-0.1839999999999975</v>
      </c>
      <c r="C194" s="66">
        <f>'data in order'!X125</f>
        <v>-1.3049645390070745E-3</v>
      </c>
      <c r="D194" s="9">
        <v>141</v>
      </c>
      <c r="E194" s="9">
        <f t="shared" si="2"/>
        <v>19881</v>
      </c>
      <c r="H194" s="68" t="s">
        <v>142</v>
      </c>
      <c r="I194" s="68">
        <v>-1.820349186791544E-3</v>
      </c>
      <c r="J194" s="68">
        <v>6.3533007674326631E-5</v>
      </c>
      <c r="K194" s="68">
        <v>-28.652022837054162</v>
      </c>
      <c r="L194" s="68">
        <v>2.3049626761971465E-72</v>
      </c>
      <c r="M194" s="68">
        <v>-1.9456373883448245E-3</v>
      </c>
      <c r="N194" s="68">
        <v>-1.6950609852382636E-3</v>
      </c>
      <c r="O194" s="68">
        <v>-1.9456373883448245E-3</v>
      </c>
      <c r="P194" s="68">
        <v>-1.6950609852382636E-3</v>
      </c>
      <c r="R194" s="68" t="s">
        <v>142</v>
      </c>
      <c r="S194" s="68">
        <v>-1.2809377326636213E-5</v>
      </c>
      <c r="T194" s="68">
        <v>2.440838090970864E-6</v>
      </c>
      <c r="U194" s="68">
        <v>-5.2479422432895477</v>
      </c>
      <c r="V194" s="68">
        <v>3.9428633102781179E-7</v>
      </c>
      <c r="W194" s="68">
        <v>-1.7622752702599365E-5</v>
      </c>
      <c r="X194" s="68">
        <v>-7.9960019506730615E-6</v>
      </c>
      <c r="Y194" s="68">
        <v>-1.7622752702599365E-5</v>
      </c>
      <c r="Z194" s="68">
        <v>-7.9960019506730615E-6</v>
      </c>
    </row>
    <row r="195" spans="1:26" x14ac:dyDescent="0.25">
      <c r="A195" s="9">
        <v>8</v>
      </c>
      <c r="B195" s="9">
        <f>'data in order'!AC125</f>
        <v>-0.28800000000001091</v>
      </c>
      <c r="C195" s="66">
        <f>'data in order'!AD125</f>
        <v>-2.0425531914894392E-3</v>
      </c>
      <c r="D195" s="9">
        <v>141</v>
      </c>
      <c r="E195" s="9">
        <f t="shared" ref="E195:E201" si="3">D195^2</f>
        <v>19881</v>
      </c>
      <c r="H195"/>
      <c r="I195"/>
      <c r="J195"/>
      <c r="K195"/>
      <c r="L195"/>
      <c r="M195"/>
      <c r="N195"/>
      <c r="O195"/>
      <c r="P195"/>
      <c r="R195"/>
      <c r="S195"/>
      <c r="T195"/>
      <c r="U195"/>
      <c r="V195"/>
      <c r="W195"/>
      <c r="X195"/>
      <c r="Y195"/>
      <c r="Z195"/>
    </row>
    <row r="196" spans="1:26" x14ac:dyDescent="0.25">
      <c r="A196" s="9">
        <v>8</v>
      </c>
      <c r="B196" s="9">
        <f>'data in order'!AI125</f>
        <v>-0.24500000000000455</v>
      </c>
      <c r="C196" s="66">
        <f>'data in order'!AJ125</f>
        <v>-1.7375886524823017E-3</v>
      </c>
      <c r="D196" s="9">
        <v>141</v>
      </c>
      <c r="E196" s="9">
        <f t="shared" si="3"/>
        <v>19881</v>
      </c>
      <c r="H196"/>
      <c r="I196"/>
      <c r="J196"/>
      <c r="K196"/>
      <c r="L196"/>
      <c r="M196"/>
      <c r="N196"/>
      <c r="O196"/>
      <c r="P196"/>
      <c r="R196"/>
      <c r="S196"/>
      <c r="T196"/>
      <c r="U196"/>
      <c r="V196"/>
      <c r="W196"/>
      <c r="X196"/>
      <c r="Y196"/>
      <c r="Z196"/>
    </row>
    <row r="197" spans="1:26" x14ac:dyDescent="0.25">
      <c r="A197" s="9">
        <v>8</v>
      </c>
      <c r="B197" s="9">
        <f>'data in order'!K126</f>
        <v>-0.18999999999999773</v>
      </c>
      <c r="C197" s="66">
        <f>'data in order'!L126</f>
        <v>-1.0106382978723283E-3</v>
      </c>
      <c r="D197" s="9">
        <v>188</v>
      </c>
      <c r="E197" s="9">
        <f t="shared" si="3"/>
        <v>35344</v>
      </c>
      <c r="H197"/>
      <c r="I197"/>
      <c r="J197"/>
      <c r="K197"/>
      <c r="L197"/>
      <c r="M197"/>
      <c r="N197"/>
      <c r="O197"/>
      <c r="P197"/>
      <c r="R197"/>
      <c r="S197"/>
      <c r="T197"/>
      <c r="U197"/>
      <c r="V197"/>
      <c r="W197"/>
      <c r="X197"/>
      <c r="Y197"/>
      <c r="Z197"/>
    </row>
    <row r="198" spans="1:26" x14ac:dyDescent="0.25">
      <c r="A198" s="9">
        <v>8</v>
      </c>
      <c r="B198" s="9">
        <f>'data in order'!Q126</f>
        <v>-0.22599999999999909</v>
      </c>
      <c r="C198" s="66">
        <f>'data in order'!R126</f>
        <v>-1.2021276595744633E-3</v>
      </c>
      <c r="D198" s="9">
        <v>188</v>
      </c>
      <c r="E198" s="9">
        <f t="shared" si="3"/>
        <v>35344</v>
      </c>
      <c r="R198"/>
      <c r="S198"/>
      <c r="T198"/>
      <c r="U198"/>
      <c r="V198"/>
      <c r="W198"/>
    </row>
    <row r="199" spans="1:26" x14ac:dyDescent="0.25">
      <c r="A199" s="9">
        <v>8</v>
      </c>
      <c r="B199" s="9">
        <f>'data in order'!W126</f>
        <v>-0.34499999999999886</v>
      </c>
      <c r="C199" s="66">
        <f>'data in order'!X126</f>
        <v>-1.8351063829787173E-3</v>
      </c>
      <c r="D199" s="9">
        <v>188</v>
      </c>
      <c r="E199" s="9">
        <f t="shared" si="3"/>
        <v>35344</v>
      </c>
      <c r="R199"/>
      <c r="S199"/>
      <c r="T199"/>
      <c r="U199"/>
      <c r="V199"/>
      <c r="W199"/>
    </row>
    <row r="200" spans="1:26" x14ac:dyDescent="0.25">
      <c r="A200" s="9">
        <v>8</v>
      </c>
      <c r="B200" s="9">
        <f>'data in order'!AC126</f>
        <v>-0.41499999999999204</v>
      </c>
      <c r="C200" s="66">
        <f>'data in order'!AD126</f>
        <v>-2.2074468085105958E-3</v>
      </c>
      <c r="D200" s="9">
        <v>188</v>
      </c>
      <c r="E200" s="9">
        <f t="shared" si="3"/>
        <v>35344</v>
      </c>
      <c r="R200"/>
      <c r="S200"/>
      <c r="T200"/>
      <c r="U200"/>
      <c r="V200"/>
      <c r="W200"/>
    </row>
    <row r="201" spans="1:26" x14ac:dyDescent="0.25">
      <c r="A201" s="9">
        <v>8</v>
      </c>
      <c r="B201" s="9">
        <f>'data in order'!AI126</f>
        <v>-0.53700000000000614</v>
      </c>
      <c r="C201" s="66">
        <f>'data in order'!AJ126</f>
        <v>-2.8563829787234371E-3</v>
      </c>
      <c r="D201" s="9">
        <v>188</v>
      </c>
      <c r="E201" s="9">
        <f t="shared" si="3"/>
        <v>35344</v>
      </c>
      <c r="R201"/>
      <c r="S201"/>
      <c r="T201"/>
      <c r="U201"/>
      <c r="V201"/>
      <c r="W201"/>
    </row>
    <row r="202" spans="1:26" x14ac:dyDescent="0.25">
      <c r="R202"/>
      <c r="S202"/>
      <c r="T202"/>
      <c r="U202"/>
      <c r="V202"/>
      <c r="W202"/>
    </row>
    <row r="203" spans="1:26" x14ac:dyDescent="0.25">
      <c r="R203"/>
      <c r="S203"/>
      <c r="T203"/>
      <c r="U203"/>
      <c r="V203"/>
      <c r="W203"/>
    </row>
    <row r="204" spans="1:26" x14ac:dyDescent="0.25">
      <c r="R204"/>
      <c r="S204"/>
      <c r="T204"/>
      <c r="U204"/>
      <c r="V204"/>
      <c r="W204"/>
    </row>
    <row r="205" spans="1:26" x14ac:dyDescent="0.25">
      <c r="R205"/>
      <c r="S205"/>
      <c r="T205"/>
      <c r="U205"/>
      <c r="V205"/>
      <c r="W205"/>
    </row>
    <row r="206" spans="1:26" x14ac:dyDescent="0.25">
      <c r="R206"/>
      <c r="S206"/>
      <c r="T206"/>
      <c r="U206"/>
      <c r="V206"/>
      <c r="W206"/>
    </row>
    <row r="207" spans="1:26" x14ac:dyDescent="0.25">
      <c r="R207"/>
      <c r="S207"/>
      <c r="T207"/>
      <c r="U207"/>
      <c r="V207"/>
      <c r="W207"/>
    </row>
    <row r="208" spans="1:26" x14ac:dyDescent="0.25">
      <c r="R208"/>
      <c r="S208"/>
      <c r="T208"/>
      <c r="U208"/>
      <c r="V208"/>
      <c r="W208"/>
    </row>
    <row r="209" spans="18:23" x14ac:dyDescent="0.25">
      <c r="R209"/>
      <c r="S209"/>
      <c r="T209"/>
      <c r="U209"/>
      <c r="V209"/>
      <c r="W209"/>
    </row>
    <row r="210" spans="18:23" x14ac:dyDescent="0.25">
      <c r="R210"/>
      <c r="S210"/>
      <c r="T210"/>
      <c r="U210"/>
      <c r="V210"/>
      <c r="W210"/>
    </row>
    <row r="211" spans="18:23" x14ac:dyDescent="0.25">
      <c r="R211"/>
      <c r="S211"/>
      <c r="T211"/>
      <c r="U211"/>
      <c r="V211"/>
      <c r="W211"/>
    </row>
    <row r="212" spans="18:23" x14ac:dyDescent="0.25">
      <c r="R212"/>
      <c r="S212"/>
      <c r="T212"/>
      <c r="U212"/>
      <c r="V212"/>
      <c r="W212"/>
    </row>
    <row r="213" spans="18:23" x14ac:dyDescent="0.25">
      <c r="R213"/>
      <c r="S213"/>
      <c r="T213"/>
      <c r="U213"/>
      <c r="V213"/>
      <c r="W213"/>
    </row>
    <row r="214" spans="18:23" x14ac:dyDescent="0.25">
      <c r="R214"/>
      <c r="S214"/>
      <c r="T214"/>
      <c r="U214"/>
      <c r="V214"/>
      <c r="W214"/>
    </row>
    <row r="215" spans="18:23" x14ac:dyDescent="0.25">
      <c r="R215"/>
      <c r="S215"/>
      <c r="T215"/>
      <c r="U215"/>
      <c r="V215"/>
      <c r="W215"/>
    </row>
    <row r="216" spans="18:23" x14ac:dyDescent="0.25">
      <c r="R216"/>
      <c r="S216"/>
      <c r="T216"/>
      <c r="U216"/>
      <c r="V216"/>
      <c r="W216"/>
    </row>
    <row r="217" spans="18:23" x14ac:dyDescent="0.25">
      <c r="R217"/>
      <c r="S217"/>
      <c r="T217"/>
      <c r="U217"/>
      <c r="V217"/>
      <c r="W217"/>
    </row>
    <row r="218" spans="18:23" x14ac:dyDescent="0.25">
      <c r="R218"/>
      <c r="S218"/>
      <c r="T218"/>
      <c r="U218"/>
      <c r="V218"/>
      <c r="W218"/>
    </row>
    <row r="219" spans="18:23" x14ac:dyDescent="0.25">
      <c r="R219"/>
      <c r="S219"/>
      <c r="T219"/>
      <c r="U219"/>
      <c r="V219"/>
      <c r="W219"/>
    </row>
    <row r="220" spans="18:23" x14ac:dyDescent="0.25">
      <c r="R220"/>
      <c r="S220"/>
      <c r="T220"/>
      <c r="U220"/>
      <c r="V220"/>
      <c r="W220"/>
    </row>
    <row r="221" spans="18:23" x14ac:dyDescent="0.25">
      <c r="R221"/>
      <c r="S221"/>
      <c r="T221"/>
      <c r="U221"/>
      <c r="V221"/>
      <c r="W221"/>
    </row>
    <row r="222" spans="18:23" x14ac:dyDescent="0.25">
      <c r="R222"/>
      <c r="S222"/>
      <c r="T222"/>
      <c r="U222"/>
      <c r="V222"/>
      <c r="W222"/>
    </row>
    <row r="223" spans="18:23" x14ac:dyDescent="0.25">
      <c r="R223"/>
      <c r="S223"/>
      <c r="T223"/>
      <c r="U223"/>
      <c r="V223"/>
      <c r="W223"/>
    </row>
    <row r="224" spans="18:23" x14ac:dyDescent="0.25">
      <c r="R224"/>
      <c r="S224"/>
      <c r="T224"/>
      <c r="U224"/>
      <c r="V224"/>
      <c r="W224"/>
    </row>
    <row r="225" spans="18:23" x14ac:dyDescent="0.25">
      <c r="R225"/>
      <c r="S225"/>
      <c r="T225"/>
      <c r="U225"/>
      <c r="V225"/>
      <c r="W225"/>
    </row>
    <row r="226" spans="18:23" x14ac:dyDescent="0.25">
      <c r="R226"/>
      <c r="S226"/>
      <c r="T226"/>
      <c r="U226"/>
      <c r="V226"/>
      <c r="W226"/>
    </row>
    <row r="227" spans="18:23" x14ac:dyDescent="0.25">
      <c r="R227"/>
      <c r="S227"/>
      <c r="T227"/>
      <c r="U227"/>
      <c r="V227"/>
      <c r="W227"/>
    </row>
    <row r="228" spans="18:23" x14ac:dyDescent="0.25">
      <c r="R228"/>
      <c r="S228"/>
      <c r="T228"/>
      <c r="U228"/>
      <c r="V228"/>
      <c r="W228"/>
    </row>
    <row r="229" spans="18:23" x14ac:dyDescent="0.25">
      <c r="R229"/>
      <c r="S229"/>
      <c r="T229"/>
      <c r="U229"/>
      <c r="V229"/>
      <c r="W229"/>
    </row>
    <row r="230" spans="18:23" x14ac:dyDescent="0.25">
      <c r="R230"/>
      <c r="S230"/>
      <c r="T230"/>
      <c r="U230"/>
      <c r="V230"/>
      <c r="W230"/>
    </row>
    <row r="231" spans="18:23" x14ac:dyDescent="0.25">
      <c r="R231"/>
      <c r="S231"/>
      <c r="T231"/>
      <c r="U231"/>
      <c r="V231"/>
      <c r="W231"/>
    </row>
    <row r="232" spans="18:23" x14ac:dyDescent="0.25">
      <c r="R232"/>
      <c r="S232"/>
      <c r="T232"/>
      <c r="U232"/>
      <c r="V232"/>
      <c r="W232"/>
    </row>
    <row r="233" spans="18:23" x14ac:dyDescent="0.25">
      <c r="R233"/>
      <c r="S233"/>
      <c r="T233"/>
      <c r="U233"/>
      <c r="V233"/>
      <c r="W233"/>
    </row>
    <row r="234" spans="18:23" x14ac:dyDescent="0.25">
      <c r="R234"/>
      <c r="S234"/>
      <c r="T234"/>
      <c r="U234"/>
      <c r="V234"/>
      <c r="W234"/>
    </row>
    <row r="235" spans="18:23" x14ac:dyDescent="0.25">
      <c r="R235"/>
      <c r="S235"/>
      <c r="T235"/>
      <c r="U235"/>
      <c r="V235"/>
      <c r="W235"/>
    </row>
    <row r="236" spans="18:23" x14ac:dyDescent="0.25">
      <c r="R236"/>
      <c r="S236"/>
      <c r="T236"/>
      <c r="U236"/>
      <c r="V236"/>
      <c r="W236"/>
    </row>
    <row r="237" spans="18:23" x14ac:dyDescent="0.25">
      <c r="R237"/>
      <c r="S237"/>
      <c r="T237"/>
      <c r="U237"/>
      <c r="V237"/>
      <c r="W237"/>
    </row>
    <row r="238" spans="18:23" x14ac:dyDescent="0.25">
      <c r="R238"/>
      <c r="S238"/>
      <c r="T238"/>
      <c r="U238"/>
      <c r="V238"/>
      <c r="W238"/>
    </row>
    <row r="239" spans="18:23" x14ac:dyDescent="0.25">
      <c r="R239"/>
      <c r="S239"/>
      <c r="T239"/>
      <c r="U239"/>
      <c r="V239"/>
      <c r="W239"/>
    </row>
    <row r="240" spans="18:23" x14ac:dyDescent="0.25">
      <c r="R240"/>
      <c r="S240"/>
      <c r="T240"/>
      <c r="U240"/>
      <c r="V240"/>
      <c r="W240"/>
    </row>
    <row r="241" spans="18:23" x14ac:dyDescent="0.25">
      <c r="R241"/>
      <c r="S241"/>
      <c r="T241"/>
      <c r="U241"/>
      <c r="V241"/>
      <c r="W241"/>
    </row>
    <row r="242" spans="18:23" x14ac:dyDescent="0.25">
      <c r="R242"/>
      <c r="S242"/>
      <c r="T242"/>
      <c r="U242"/>
      <c r="V242"/>
      <c r="W242"/>
    </row>
    <row r="243" spans="18:23" x14ac:dyDescent="0.25">
      <c r="R243"/>
      <c r="S243"/>
      <c r="T243"/>
      <c r="U243"/>
      <c r="V243"/>
      <c r="W243"/>
    </row>
    <row r="244" spans="18:23" x14ac:dyDescent="0.25">
      <c r="R244"/>
      <c r="S244"/>
      <c r="T244"/>
      <c r="U244"/>
      <c r="V244"/>
      <c r="W244"/>
    </row>
    <row r="245" spans="18:23" x14ac:dyDescent="0.25">
      <c r="R245"/>
      <c r="S245"/>
      <c r="T245"/>
      <c r="U245"/>
      <c r="V245"/>
      <c r="W245"/>
    </row>
    <row r="246" spans="18:23" x14ac:dyDescent="0.25">
      <c r="R246"/>
      <c r="S246"/>
      <c r="T246"/>
      <c r="U246"/>
      <c r="V246"/>
      <c r="W246"/>
    </row>
    <row r="247" spans="18:23" x14ac:dyDescent="0.25">
      <c r="R247"/>
      <c r="S247"/>
      <c r="T247"/>
      <c r="U247"/>
      <c r="V247"/>
      <c r="W247"/>
    </row>
    <row r="248" spans="18:23" x14ac:dyDescent="0.25">
      <c r="R248"/>
      <c r="S248"/>
      <c r="T248"/>
      <c r="U248"/>
      <c r="V248"/>
      <c r="W248"/>
    </row>
    <row r="249" spans="18:23" x14ac:dyDescent="0.25">
      <c r="R249"/>
      <c r="S249"/>
      <c r="T249"/>
      <c r="U249"/>
      <c r="V249"/>
      <c r="W249"/>
    </row>
    <row r="250" spans="18:23" x14ac:dyDescent="0.25">
      <c r="R250"/>
      <c r="S250"/>
      <c r="T250"/>
      <c r="U250"/>
      <c r="V250"/>
      <c r="W25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opLeftCell="D1" workbookViewId="0">
      <selection activeCell="S3" sqref="S3"/>
    </sheetView>
  </sheetViews>
  <sheetFormatPr defaultRowHeight="13.2" x14ac:dyDescent="0.25"/>
  <cols>
    <col min="1" max="7" width="8.88671875" style="43"/>
    <col min="8" max="8" width="10.33203125" style="43" bestFit="1" customWidth="1"/>
    <col min="9" max="10" width="9.5546875" style="43" bestFit="1" customWidth="1"/>
    <col min="11" max="11" width="14.109375" style="43" customWidth="1"/>
    <col min="12" max="12" width="16.33203125" style="43" customWidth="1"/>
    <col min="13" max="13" width="8.88671875" style="87"/>
    <col min="14" max="18" width="8.88671875" style="43"/>
    <col min="19" max="19" width="8.88671875" style="87"/>
    <col min="20" max="16384" width="8.88671875" style="43"/>
  </cols>
  <sheetData>
    <row r="1" spans="1:32" x14ac:dyDescent="0.25">
      <c r="A1" s="43" t="s">
        <v>145</v>
      </c>
      <c r="B1" s="43" t="s">
        <v>143</v>
      </c>
      <c r="C1" s="43" t="s">
        <v>144</v>
      </c>
      <c r="D1" s="43" t="s">
        <v>142</v>
      </c>
      <c r="E1" s="71" t="s">
        <v>178</v>
      </c>
      <c r="F1" s="71" t="s">
        <v>179</v>
      </c>
    </row>
    <row r="2" spans="1:32" ht="15.6" x14ac:dyDescent="0.3">
      <c r="A2" s="43">
        <v>1</v>
      </c>
      <c r="B2" s="43">
        <f>'data in order'!K3</f>
        <v>2.9999999999999361E-2</v>
      </c>
      <c r="C2" s="66">
        <f>'data in order'!L3</f>
        <v>2.9999999999999359E-3</v>
      </c>
      <c r="D2" s="43">
        <v>10</v>
      </c>
      <c r="E2" s="43">
        <f>B2-('X ANOVA'!I$18*'X t tests'!D2+'X ANOVA'!I$17)</f>
        <v>2.4513139477573876E-2</v>
      </c>
      <c r="F2" s="83">
        <f>C2-('X ANOVA'!S$18*'X t tests'!D2+'X ANOVA'!S$17)</f>
        <v>2.8544412682765911E-3</v>
      </c>
      <c r="H2" s="91" t="s">
        <v>174</v>
      </c>
      <c r="I2" s="91"/>
      <c r="J2" s="91"/>
      <c r="K2" s="91"/>
      <c r="L2" s="91"/>
      <c r="N2" s="91" t="s">
        <v>177</v>
      </c>
      <c r="O2" s="91"/>
      <c r="P2" s="91"/>
      <c r="Q2" s="91"/>
      <c r="R2" s="91"/>
      <c r="V2" s="91" t="s">
        <v>182</v>
      </c>
      <c r="W2" s="91"/>
      <c r="X2" s="91"/>
      <c r="Y2" s="91"/>
      <c r="Z2" s="91"/>
      <c r="AA2" s="79"/>
      <c r="AB2" s="91" t="s">
        <v>183</v>
      </c>
      <c r="AC2" s="91"/>
      <c r="AD2" s="91"/>
      <c r="AE2" s="91"/>
      <c r="AF2" s="91"/>
    </row>
    <row r="3" spans="1:32" x14ac:dyDescent="0.25">
      <c r="A3" s="43">
        <v>1</v>
      </c>
      <c r="B3" s="43">
        <f>'data in order'!Q3</f>
        <v>-1.699999999999946E-2</v>
      </c>
      <c r="C3" s="66">
        <f>'data in order'!R3</f>
        <v>-1.6999999999999459E-3</v>
      </c>
      <c r="D3" s="43">
        <v>10</v>
      </c>
      <c r="E3" s="79">
        <f>B3-('X ANOVA'!I$18*'X t tests'!D3+'X ANOVA'!I$17)</f>
        <v>-2.2486860522424944E-2</v>
      </c>
      <c r="F3" s="83">
        <f>C3-('X ANOVA'!S$18*'X t tests'!D3+'X ANOVA'!S$17)</f>
        <v>-1.8455587317232904E-3</v>
      </c>
      <c r="H3" s="80"/>
      <c r="I3" s="80"/>
      <c r="J3" s="80"/>
      <c r="K3" s="90" t="s">
        <v>196</v>
      </c>
      <c r="L3" s="90"/>
      <c r="M3" s="95">
        <f>MAX(MIN(M5:M12),MIN(M45:M52),MIN(M85:M92),MIN(M125:M132),MIN(M165:M172))/2*1000</f>
        <v>117.30368927088993</v>
      </c>
      <c r="N3" s="80"/>
      <c r="O3" s="80"/>
      <c r="P3" s="80"/>
      <c r="Q3" s="90" t="s">
        <v>196</v>
      </c>
      <c r="R3" s="90"/>
      <c r="S3" s="95">
        <f>MAX(MIN(S5:S12),MIN(S45:S52),MIN(S85:S92),MIN(S125:S132),MIN(S165:S172))/2*1000</f>
        <v>108.72615313798096</v>
      </c>
      <c r="V3" s="80"/>
      <c r="W3" s="80"/>
      <c r="X3" s="80"/>
      <c r="Y3" s="90" t="s">
        <v>196</v>
      </c>
      <c r="Z3" s="90"/>
      <c r="AA3" s="79"/>
      <c r="AB3" s="80"/>
      <c r="AC3" s="80"/>
      <c r="AD3" s="80"/>
      <c r="AE3" s="90" t="s">
        <v>196</v>
      </c>
      <c r="AF3" s="90"/>
    </row>
    <row r="4" spans="1:32" x14ac:dyDescent="0.25">
      <c r="A4" s="43">
        <v>1</v>
      </c>
      <c r="B4" s="43">
        <f>'data in order'!W3</f>
        <v>1.0999999999999233E-2</v>
      </c>
      <c r="C4" s="66">
        <f>'data in order'!X3</f>
        <v>1.0999999999999233E-3</v>
      </c>
      <c r="D4" s="43">
        <v>10</v>
      </c>
      <c r="E4" s="79">
        <f>B4-('X ANOVA'!I$18*'X t tests'!D4+'X ANOVA'!I$17)</f>
        <v>5.5131394775737481E-3</v>
      </c>
      <c r="F4" s="83">
        <f>C4-('X ANOVA'!S$18*'X t tests'!D4+'X ANOVA'!S$17)</f>
        <v>9.5444126827657879E-4</v>
      </c>
      <c r="H4" s="80" t="s">
        <v>173</v>
      </c>
      <c r="I4" s="80" t="s">
        <v>169</v>
      </c>
      <c r="J4" s="80" t="s">
        <v>170</v>
      </c>
      <c r="K4" s="80" t="s">
        <v>171</v>
      </c>
      <c r="L4" s="80" t="s">
        <v>172</v>
      </c>
      <c r="N4" s="80" t="s">
        <v>173</v>
      </c>
      <c r="O4" s="80" t="s">
        <v>169</v>
      </c>
      <c r="P4" s="80" t="s">
        <v>170</v>
      </c>
      <c r="Q4" s="80" t="s">
        <v>171</v>
      </c>
      <c r="R4" s="80" t="s">
        <v>172</v>
      </c>
      <c r="V4" s="80" t="s">
        <v>173</v>
      </c>
      <c r="W4" s="80" t="s">
        <v>169</v>
      </c>
      <c r="X4" s="80" t="s">
        <v>170</v>
      </c>
      <c r="Y4" s="80" t="s">
        <v>171</v>
      </c>
      <c r="Z4" s="80" t="s">
        <v>172</v>
      </c>
      <c r="AA4" s="79"/>
      <c r="AB4" s="80" t="s">
        <v>173</v>
      </c>
      <c r="AC4" s="80" t="s">
        <v>169</v>
      </c>
      <c r="AD4" s="80" t="s">
        <v>170</v>
      </c>
      <c r="AE4" s="80" t="s">
        <v>171</v>
      </c>
      <c r="AF4" s="80" t="s">
        <v>172</v>
      </c>
    </row>
    <row r="5" spans="1:32" x14ac:dyDescent="0.25">
      <c r="A5" s="43">
        <v>1</v>
      </c>
      <c r="B5" s="43">
        <f>'data in order'!AC3</f>
        <v>5.7000000000000384E-2</v>
      </c>
      <c r="C5" s="66">
        <f>'data in order'!AD3</f>
        <v>5.7000000000000384E-3</v>
      </c>
      <c r="D5" s="43">
        <v>10</v>
      </c>
      <c r="E5" s="79">
        <f>B5-('X ANOVA'!I$18*'X t tests'!D5+'X ANOVA'!I$17)</f>
        <v>5.1513139477574896E-2</v>
      </c>
      <c r="F5" s="83">
        <f>C5-('X ANOVA'!S$18*'X t tests'!D5+'X ANOVA'!S$17)</f>
        <v>5.5544412682766936E-3</v>
      </c>
      <c r="H5" s="80">
        <v>1</v>
      </c>
      <c r="I5" s="81">
        <f>AVERAGE($B2:$B6)</f>
        <v>1.3799999999999812E-2</v>
      </c>
      <c r="J5" s="81">
        <f>STDEV($B2:$B6)</f>
        <v>3.0621887596946108E-2</v>
      </c>
      <c r="K5" s="81">
        <f>I5+_xlfn.T.INV(0.025,4)*J5</f>
        <v>-7.1219989930458222E-2</v>
      </c>
      <c r="L5" s="81">
        <f>I5+_xlfn.T.INV(0.975,4)*J5</f>
        <v>9.8819989930457847E-2</v>
      </c>
      <c r="M5" s="95">
        <f>L5-K5</f>
        <v>0.17003997986091607</v>
      </c>
      <c r="N5" s="80">
        <v>1</v>
      </c>
      <c r="O5" s="81">
        <f>AVERAGE($E2:$E6)</f>
        <v>8.3131394775743279E-3</v>
      </c>
      <c r="P5" s="81">
        <f>STDEV($E2:$E6)</f>
        <v>3.0621887596946104E-2</v>
      </c>
      <c r="Q5" s="81">
        <f>O5+_xlfn.T.INV(0.025,4)*P5</f>
        <v>-7.670685045288371E-2</v>
      </c>
      <c r="R5" s="81">
        <f>O5+_xlfn.T.INV(0.975,4)*P5</f>
        <v>9.3333129408032345E-2</v>
      </c>
      <c r="S5" s="95">
        <f>R5-Q5</f>
        <v>0.17003997986091607</v>
      </c>
      <c r="V5" s="80">
        <v>1</v>
      </c>
      <c r="W5" s="84">
        <f>AVERAGE($C2:$C6)</f>
        <v>1.3799999999999811E-3</v>
      </c>
      <c r="X5" s="84">
        <f>STDEV($C2:$C6)</f>
        <v>3.0621887596946106E-3</v>
      </c>
      <c r="Y5" s="84">
        <f>W5+_xlfn.T.INV(0.025,4)*X5</f>
        <v>-7.1219989930458227E-3</v>
      </c>
      <c r="Z5" s="84">
        <f>W5+_xlfn.T.INV(0.975,4)*X5</f>
        <v>9.881998993045784E-3</v>
      </c>
      <c r="AA5" s="79"/>
      <c r="AB5" s="80">
        <v>1</v>
      </c>
      <c r="AC5" s="84">
        <f>AVERAGE($F2:$F6)</f>
        <v>1.2344412682766368E-3</v>
      </c>
      <c r="AD5" s="84">
        <f>STDEV($F2:$F6)</f>
        <v>3.0621887596946106E-3</v>
      </c>
      <c r="AE5" s="84">
        <f>AC5+_xlfn.T.INV(0.025,4)*AD5</f>
        <v>-7.2675577247691674E-3</v>
      </c>
      <c r="AF5" s="84">
        <f>AC5+_xlfn.T.INV(0.975,4)*AD5</f>
        <v>9.7364402613224384E-3</v>
      </c>
    </row>
    <row r="6" spans="1:32" x14ac:dyDescent="0.25">
      <c r="A6" s="43">
        <v>1</v>
      </c>
      <c r="B6" s="43">
        <f>'data in order'!AI3</f>
        <v>-1.2000000000000455E-2</v>
      </c>
      <c r="C6" s="66">
        <f>'data in order'!AJ3</f>
        <v>-1.2000000000000454E-3</v>
      </c>
      <c r="D6" s="43">
        <v>10</v>
      </c>
      <c r="E6" s="79">
        <f>B6-('X ANOVA'!I$18*'X t tests'!D6+'X ANOVA'!I$17)</f>
        <v>-1.7486860522425939E-2</v>
      </c>
      <c r="F6" s="83">
        <f>C6-('X ANOVA'!S$18*'X t tests'!D6+'X ANOVA'!S$17)</f>
        <v>-1.3455587317233899E-3</v>
      </c>
      <c r="H6" s="80">
        <v>2</v>
      </c>
      <c r="I6" s="81">
        <f>AVERAGE($B2:$B11)</f>
        <v>2.629999999999999E-2</v>
      </c>
      <c r="J6" s="81">
        <f>STDEV($B2:$B11)</f>
        <v>2.9657489217171932E-2</v>
      </c>
      <c r="K6" s="81">
        <f>I6+_xlfn.T.INV(0.025,9)*J6</f>
        <v>-4.0789901663236039E-2</v>
      </c>
      <c r="L6" s="81">
        <f>I6+_xlfn.T.INV(0.975,9)*J6</f>
        <v>9.3389901663236005E-2</v>
      </c>
      <c r="M6" s="95">
        <f t="shared" ref="M6:M69" si="0">L6-K6</f>
        <v>0.13417980332647206</v>
      </c>
      <c r="N6" s="80">
        <v>2</v>
      </c>
      <c r="O6" s="81">
        <f>AVERAGE($E2:$E11)</f>
        <v>1.5025032035484614E-2</v>
      </c>
      <c r="P6" s="81">
        <f>STDEV($E2:$E11)</f>
        <v>2.749564615451628E-2</v>
      </c>
      <c r="Q6" s="81">
        <f>O6+_xlfn.T.INV(0.025,9)*P6</f>
        <v>-4.7174440858719316E-2</v>
      </c>
      <c r="R6" s="81">
        <f>O6+_xlfn.T.INV(0.975,9)*P6</f>
        <v>7.7224504929688534E-2</v>
      </c>
      <c r="S6" s="95">
        <f t="shared" ref="S6:S69" si="1">R6-Q6</f>
        <v>0.12439894578840785</v>
      </c>
      <c r="V6" s="80">
        <v>2</v>
      </c>
      <c r="W6" s="84">
        <f>AVERAGE($C2:$C11)</f>
        <v>2.6299999999999991E-3</v>
      </c>
      <c r="X6" s="84">
        <f>STDEV($C2:$C11)</f>
        <v>2.9657489217171928E-3</v>
      </c>
      <c r="Y6" s="84">
        <f>W6+_xlfn.T.INV(0.025,9)*X6</f>
        <v>-4.0789901663236018E-3</v>
      </c>
      <c r="Z6" s="84">
        <f>W6+_xlfn.T.INV(0.975,9)*X6</f>
        <v>9.3389901663235991E-3</v>
      </c>
      <c r="AA6" s="79"/>
      <c r="AB6" s="80">
        <v>2</v>
      </c>
      <c r="AC6" s="84">
        <f>AVERAGE($F2:$F11)</f>
        <v>2.0713100049285301E-3</v>
      </c>
      <c r="AD6" s="84">
        <f>STDEV($F2:$F11)</f>
        <v>2.7995930820161295E-3</v>
      </c>
      <c r="AE6" s="84">
        <f>AC6+_xlfn.T.INV(0.025,9)*AD6</f>
        <v>-4.2618095384745602E-3</v>
      </c>
      <c r="AF6" s="84">
        <f>AC6+_xlfn.T.INV(0.975,9)*AD6</f>
        <v>8.4044295483316194E-3</v>
      </c>
    </row>
    <row r="7" spans="1:32" x14ac:dyDescent="0.25">
      <c r="A7" s="43">
        <v>2</v>
      </c>
      <c r="B7" s="43">
        <f>'data in order'!K20</f>
        <v>4.5999999999999375E-2</v>
      </c>
      <c r="C7" s="66">
        <f>'data in order'!L20</f>
        <v>4.5999999999999375E-3</v>
      </c>
      <c r="D7" s="43">
        <v>10</v>
      </c>
      <c r="E7" s="79">
        <f>B7-('X ANOVA'!I$44*'X t tests'!D7+'X ANOVA'!I$43)</f>
        <v>2.8936924593394107E-2</v>
      </c>
      <c r="F7" s="83">
        <f>C7-('X ANOVA'!S$44*'X t tests'!D7+'X ANOVA'!S$43)</f>
        <v>3.6281787415803441E-3</v>
      </c>
      <c r="H7" s="80">
        <v>3</v>
      </c>
      <c r="I7" s="81">
        <f>AVERAGE($B2:$B16)</f>
        <v>2.7466666666666601E-2</v>
      </c>
      <c r="J7" s="81">
        <f>STDEV($B2:$B16)</f>
        <v>2.7882064554288676E-2</v>
      </c>
      <c r="K7" s="81">
        <f>I7+_xlfn.T.INV(0.025,14)*J7</f>
        <v>-3.2334414221036625E-2</v>
      </c>
      <c r="L7" s="81">
        <f>I7+_xlfn.T.INV(0.975,14)*J7</f>
        <v>8.7267747554369793E-2</v>
      </c>
      <c r="M7" s="95">
        <f t="shared" si="0"/>
        <v>0.11960216177540642</v>
      </c>
      <c r="N7" s="80">
        <v>3</v>
      </c>
      <c r="O7" s="81">
        <f>AVERAGE($E2:$E16)</f>
        <v>1.3699349433217335E-2</v>
      </c>
      <c r="P7" s="81">
        <f>STDEV($E2:$E16)</f>
        <v>2.6435390304811162E-2</v>
      </c>
      <c r="Q7" s="81">
        <f>O7+_xlfn.T.INV(0.025,14)*P7</f>
        <v>-4.2998923782453034E-2</v>
      </c>
      <c r="R7" s="81">
        <f>O7+_xlfn.T.INV(0.975,14)*P7</f>
        <v>7.0397622648887673E-2</v>
      </c>
      <c r="S7" s="95">
        <f t="shared" si="1"/>
        <v>0.1133965464313407</v>
      </c>
      <c r="V7" s="80">
        <v>3</v>
      </c>
      <c r="W7" s="84">
        <f>AVERAGE($C2:$C16)</f>
        <v>2.7466666666666607E-3</v>
      </c>
      <c r="X7" s="84">
        <f>STDEV($C2:$C16)</f>
        <v>2.788206455428867E-3</v>
      </c>
      <c r="Y7" s="84">
        <f>W7+_xlfn.T.INV(0.025,14)*X7</f>
        <v>-3.2334414221036598E-3</v>
      </c>
      <c r="Z7" s="84">
        <f>W7+_xlfn.T.INV(0.975,14)*X7</f>
        <v>8.72677475543698E-3</v>
      </c>
      <c r="AA7" s="79"/>
      <c r="AB7" s="80">
        <v>3</v>
      </c>
      <c r="AC7" s="84">
        <f>AVERAGE($F2:$F16)</f>
        <v>2.0211745614515325E-3</v>
      </c>
      <c r="AD7" s="84">
        <f>STDEV($F2:$F16)</f>
        <v>2.671047142235628E-3</v>
      </c>
      <c r="AE7" s="84">
        <f>AC7+_xlfn.T.INV(0.025,14)*AD7</f>
        <v>-3.7076517920163364E-3</v>
      </c>
      <c r="AF7" s="84">
        <f>AC7+_xlfn.T.INV(0.975,14)*AD7</f>
        <v>7.7500009149193989E-3</v>
      </c>
    </row>
    <row r="8" spans="1:32" x14ac:dyDescent="0.25">
      <c r="A8" s="43">
        <v>2</v>
      </c>
      <c r="B8" s="43">
        <f>'data in order'!Q20</f>
        <v>-9.9999999999944578E-4</v>
      </c>
      <c r="C8" s="66">
        <f>'data in order'!R20</f>
        <v>-9.9999999999944575E-5</v>
      </c>
      <c r="D8" s="43">
        <v>10</v>
      </c>
      <c r="E8" s="79">
        <f>B8-('X ANOVA'!I$44*'X t tests'!D8+'X ANOVA'!I$43)</f>
        <v>-1.8063075406604713E-2</v>
      </c>
      <c r="F8" s="83">
        <f>C8-('X ANOVA'!S$44*'X t tests'!D8+'X ANOVA'!S$43)</f>
        <v>-1.0718212584195381E-3</v>
      </c>
      <c r="H8" s="80">
        <v>4</v>
      </c>
      <c r="I8" s="81">
        <f>AVERAGE($B2:$B21)</f>
        <v>2.2249999999999926E-2</v>
      </c>
      <c r="J8" s="81">
        <f>STDEV($B2:$B21)</f>
        <v>2.6038180468405683E-2</v>
      </c>
      <c r="K8" s="81">
        <f>I8+_xlfn.T.INV(0.025,19)*J8</f>
        <v>-3.2248538053397793E-2</v>
      </c>
      <c r="L8" s="81">
        <f>I8+_xlfn.T.INV(0.975,19)*J8</f>
        <v>7.6748538053397625E-2</v>
      </c>
      <c r="M8" s="95">
        <f t="shared" si="0"/>
        <v>0.10899707610679542</v>
      </c>
      <c r="N8" s="80">
        <v>4</v>
      </c>
      <c r="O8" s="81">
        <f>AVERAGE($E2:$E21)</f>
        <v>7.7141017742720754E-3</v>
      </c>
      <c r="P8" s="81">
        <f>STDEV($E2:$E21)</f>
        <v>2.5441583677414167E-2</v>
      </c>
      <c r="Q8" s="81">
        <f>O8+_xlfn.T.INV(0.025,19)*P8</f>
        <v>-4.5535744844797596E-2</v>
      </c>
      <c r="R8" s="81">
        <f>O8+_xlfn.T.INV(0.975,19)*P8</f>
        <v>6.0963948393341724E-2</v>
      </c>
      <c r="S8" s="95">
        <f t="shared" si="1"/>
        <v>0.10649969323813932</v>
      </c>
      <c r="V8" s="80">
        <v>4</v>
      </c>
      <c r="W8" s="84">
        <f>AVERAGE($C2:$C21)</f>
        <v>2.224999999999993E-3</v>
      </c>
      <c r="X8" s="84">
        <f>STDEV($C2:$C21)</f>
        <v>2.6038180468405678E-3</v>
      </c>
      <c r="Y8" s="84">
        <f>W8+_xlfn.T.INV(0.025,19)*X8</f>
        <v>-3.2248538053397777E-3</v>
      </c>
      <c r="Z8" s="84">
        <f>W8+_xlfn.T.INV(0.975,19)*X8</f>
        <v>7.6748538053397625E-3</v>
      </c>
      <c r="AA8" s="79"/>
      <c r="AB8" s="80">
        <v>4</v>
      </c>
      <c r="AC8" s="84">
        <f>AVERAGE($F2:$F21)</f>
        <v>1.4884435545698359E-3</v>
      </c>
      <c r="AD8" s="84">
        <f>STDEV($F2:$F21)</f>
        <v>2.519012329906757E-3</v>
      </c>
      <c r="AE8" s="84">
        <f>AC8+_xlfn.T.INV(0.025,19)*AD8</f>
        <v>-3.7839098452761271E-3</v>
      </c>
      <c r="AF8" s="84">
        <f>AC8+_xlfn.T.INV(0.975,19)*AD8</f>
        <v>6.7607969544157967E-3</v>
      </c>
    </row>
    <row r="9" spans="1:32" x14ac:dyDescent="0.25">
      <c r="A9" s="43">
        <v>2</v>
      </c>
      <c r="B9" s="43">
        <f>'data in order'!W20</f>
        <v>5.0000000000000711E-2</v>
      </c>
      <c r="C9" s="66">
        <f>'data in order'!X20</f>
        <v>5.0000000000000712E-3</v>
      </c>
      <c r="D9" s="43">
        <v>10</v>
      </c>
      <c r="E9" s="79">
        <f>B9-('X ANOVA'!I$44*'X t tests'!D9+'X ANOVA'!I$43)</f>
        <v>3.2936924593395443E-2</v>
      </c>
      <c r="F9" s="83">
        <f>C9-('X ANOVA'!S$44*'X t tests'!D9+'X ANOVA'!S$43)</f>
        <v>4.0281787415804779E-3</v>
      </c>
      <c r="H9" s="80">
        <v>5</v>
      </c>
      <c r="I9" s="81">
        <f>AVERAGE($B2:$B26)</f>
        <v>2.0159999999999911E-2</v>
      </c>
      <c r="J9" s="81">
        <f>STDEV($B2:$B26)</f>
        <v>2.6673457468677254E-2</v>
      </c>
      <c r="K9" s="81">
        <f>I9+_xlfn.T.INV(0.025,24)*J9</f>
        <v>-3.4891310503249381E-2</v>
      </c>
      <c r="L9" s="81">
        <f>I9+_xlfn.T.INV(0.975,24)*J9</f>
        <v>7.521131050324921E-2</v>
      </c>
      <c r="M9" s="95">
        <f t="shared" si="0"/>
        <v>0.11010262100649859</v>
      </c>
      <c r="N9" s="80">
        <v>5</v>
      </c>
      <c r="O9" s="81">
        <f>AVERAGE($E2:$E26)</f>
        <v>5.0454728437644494E-3</v>
      </c>
      <c r="P9" s="81">
        <f>STDEV($E2:$E26)</f>
        <v>2.6431647269542814E-2</v>
      </c>
      <c r="Q9" s="81">
        <f>O9+_xlfn.T.INV(0.025,24)*P9</f>
        <v>-4.9506765937304291E-2</v>
      </c>
      <c r="R9" s="81">
        <f>O9+_xlfn.T.INV(0.975,24)*P9</f>
        <v>5.959771162483319E-2</v>
      </c>
      <c r="S9" s="95">
        <f t="shared" si="1"/>
        <v>0.10910447756213748</v>
      </c>
      <c r="V9" s="80">
        <v>5</v>
      </c>
      <c r="W9" s="84">
        <f>AVERAGE($C2:$C26)</f>
        <v>2.0159999999999918E-3</v>
      </c>
      <c r="X9" s="84">
        <f>STDEV($C2:$C26)</f>
        <v>2.6673457468677246E-3</v>
      </c>
      <c r="Y9" s="84">
        <f>W9+_xlfn.T.INV(0.025,24)*X9</f>
        <v>-3.4891310503249364E-3</v>
      </c>
      <c r="Z9" s="84">
        <f>W9+_xlfn.T.INV(0.975,24)*X9</f>
        <v>7.5211310503249199E-3</v>
      </c>
      <c r="AA9" s="79"/>
      <c r="AB9" s="80">
        <v>5</v>
      </c>
      <c r="AC9" s="84">
        <f>AVERAGE($F2:$F26)</f>
        <v>1.298162591314811E-3</v>
      </c>
      <c r="AD9" s="84">
        <f>STDEV($F2:$F26)</f>
        <v>2.5960845818266184E-3</v>
      </c>
      <c r="AE9" s="84">
        <f>AC9+_xlfn.T.INV(0.025,24)*AD9</f>
        <v>-4.0598926429818412E-3</v>
      </c>
      <c r="AF9" s="84">
        <f>AC9+_xlfn.T.INV(0.975,24)*AD9</f>
        <v>6.6562178256114627E-3</v>
      </c>
    </row>
    <row r="10" spans="1:32" x14ac:dyDescent="0.25">
      <c r="A10" s="43">
        <v>2</v>
      </c>
      <c r="B10" s="43">
        <f>'data in order'!AC20</f>
        <v>6.7000000000000171E-2</v>
      </c>
      <c r="C10" s="66">
        <f>'data in order'!AD20</f>
        <v>6.7000000000000167E-3</v>
      </c>
      <c r="D10" s="43">
        <v>10</v>
      </c>
      <c r="E10" s="79">
        <f>B10-('X ANOVA'!I$44*'X t tests'!D10+'X ANOVA'!I$43)</f>
        <v>4.9936924593394903E-2</v>
      </c>
      <c r="F10" s="83">
        <f>C10-('X ANOVA'!S$44*'X t tests'!D10+'X ANOVA'!S$43)</f>
        <v>5.7281787415804234E-3</v>
      </c>
      <c r="H10" s="80">
        <v>6</v>
      </c>
      <c r="I10" s="81">
        <f>AVERAGE($B2:$B31)</f>
        <v>1.3099999999999905E-2</v>
      </c>
      <c r="J10" s="81">
        <f>STDEV($B2:$B31)</f>
        <v>3.4442706049322099E-2</v>
      </c>
      <c r="K10" s="81">
        <f>I10+_xlfn.T.INV(0.025,29)*J10</f>
        <v>-5.7343243367337079E-2</v>
      </c>
      <c r="L10" s="81">
        <f>I10+_xlfn.T.INV(0.975,29)*J10</f>
        <v>8.3543243367336845E-2</v>
      </c>
      <c r="M10" s="95">
        <f t="shared" si="0"/>
        <v>0.14088648673467391</v>
      </c>
      <c r="N10" s="80">
        <v>6</v>
      </c>
      <c r="O10" s="81">
        <f>AVERAGE($E2:$E31)</f>
        <v>-1.8886652976297638E-3</v>
      </c>
      <c r="P10" s="81">
        <f>STDEV($E2:$E31)</f>
        <v>3.4154975515641305E-2</v>
      </c>
      <c r="Q10" s="81">
        <f>O10+_xlfn.T.INV(0.025,29)*P10</f>
        <v>-7.1743433648536123E-2</v>
      </c>
      <c r="R10" s="81">
        <f>O10+_xlfn.T.INV(0.975,29)*P10</f>
        <v>6.796610305327655E-2</v>
      </c>
      <c r="S10" s="95">
        <f t="shared" si="1"/>
        <v>0.13970953670181269</v>
      </c>
      <c r="V10" s="80">
        <v>6</v>
      </c>
      <c r="W10" s="84">
        <f>AVERAGE($C2:$C31)</f>
        <v>1.3099999999999909E-3</v>
      </c>
      <c r="X10" s="84">
        <f>STDEV($C2:$C31)</f>
        <v>3.4442706049322095E-3</v>
      </c>
      <c r="Y10" s="84">
        <f>W10+_xlfn.T.INV(0.025,29)*X10</f>
        <v>-5.7343243367337067E-3</v>
      </c>
      <c r="Z10" s="84">
        <f>W10+_xlfn.T.INV(0.975,29)*X10</f>
        <v>8.3543243367336824E-3</v>
      </c>
      <c r="AA10" s="79"/>
      <c r="AB10" s="80">
        <v>6</v>
      </c>
      <c r="AC10" s="84">
        <f>AVERAGE($F2:$F31)</f>
        <v>6.715735209827737E-4</v>
      </c>
      <c r="AD10" s="84">
        <f>STDEV($F2:$F31)</f>
        <v>3.317413841112228E-3</v>
      </c>
      <c r="AE10" s="84">
        <f>AC10+_xlfn.T.INV(0.025,29)*AD10</f>
        <v>-6.1132996020812702E-3</v>
      </c>
      <c r="AF10" s="84">
        <f>AC10+_xlfn.T.INV(0.975,29)*AD10</f>
        <v>7.4564466440468127E-3</v>
      </c>
    </row>
    <row r="11" spans="1:32" x14ac:dyDescent="0.25">
      <c r="A11" s="43">
        <v>2</v>
      </c>
      <c r="B11" s="43">
        <f>'data in order'!AI20</f>
        <v>3.2000000000000028E-2</v>
      </c>
      <c r="C11" s="66">
        <f>'data in order'!AJ20</f>
        <v>3.2000000000000028E-3</v>
      </c>
      <c r="D11" s="43">
        <v>10</v>
      </c>
      <c r="E11" s="79">
        <f>B11-('X ANOVA'!I$44*'X t tests'!D11+'X ANOVA'!I$43)</f>
        <v>1.4936924593394761E-2</v>
      </c>
      <c r="F11" s="83">
        <f>C11-('X ANOVA'!S$44*'X t tests'!D11+'X ANOVA'!S$43)</f>
        <v>2.2281787415804094E-3</v>
      </c>
      <c r="H11" s="80">
        <v>7</v>
      </c>
      <c r="I11" s="81">
        <f>AVERAGE($B2:$B36)</f>
        <v>9.9657142857142028E-3</v>
      </c>
      <c r="J11" s="81">
        <f>STDEV($B2:$B36)</f>
        <v>3.4575322233683238E-2</v>
      </c>
      <c r="K11" s="81">
        <f>I11+_xlfn.T.INV(0.025,34)*J11</f>
        <v>-6.0299794481579405E-2</v>
      </c>
      <c r="L11" s="81">
        <f>I11+_xlfn.T.INV(0.975,34)*J11</f>
        <v>8.0231223053007811E-2</v>
      </c>
      <c r="M11" s="95">
        <f t="shared" si="0"/>
        <v>0.14053101753458722</v>
      </c>
      <c r="N11" s="80">
        <v>7</v>
      </c>
      <c r="O11" s="81">
        <f>AVERAGE($E2:$E36)</f>
        <v>-4.8609491690228953E-3</v>
      </c>
      <c r="P11" s="81">
        <f>STDEV($E2:$E36)</f>
        <v>3.424189866329818E-2</v>
      </c>
      <c r="Q11" s="81">
        <f>O11+_xlfn.T.INV(0.025,34)*P11</f>
        <v>-7.444885971612436E-2</v>
      </c>
      <c r="R11" s="81">
        <f>O11+_xlfn.T.INV(0.975,34)*P11</f>
        <v>6.4726961378078568E-2</v>
      </c>
      <c r="S11" s="95">
        <f t="shared" si="1"/>
        <v>0.13917582109420293</v>
      </c>
      <c r="V11" s="80">
        <v>7</v>
      </c>
      <c r="W11" s="84">
        <f>AVERAGE($C2:$C36)</f>
        <v>9.9657142857142067E-4</v>
      </c>
      <c r="X11" s="84">
        <f>STDEV($C2:$C36)</f>
        <v>3.457532223368324E-3</v>
      </c>
      <c r="Y11" s="84">
        <f>W11+_xlfn.T.INV(0.025,34)*X11</f>
        <v>-6.0299794481579409E-3</v>
      </c>
      <c r="Z11" s="84">
        <f>W11+_xlfn.T.INV(0.975,34)*X11</f>
        <v>8.0231223053007818E-3</v>
      </c>
      <c r="AA11" s="79"/>
      <c r="AB11" s="80">
        <v>7</v>
      </c>
      <c r="AC11" s="84">
        <f>AVERAGE($F2:$F36)</f>
        <v>4.4003252409226089E-4</v>
      </c>
      <c r="AD11" s="84">
        <f>STDEV($F2:$F36)</f>
        <v>3.3086663484548067E-3</v>
      </c>
      <c r="AE11" s="84">
        <f>AC11+_xlfn.T.INV(0.025,34)*AD11</f>
        <v>-6.2839864957193268E-3</v>
      </c>
      <c r="AF11" s="84">
        <f>AC11+_xlfn.T.INV(0.975,34)*AD11</f>
        <v>7.1640515439038484E-3</v>
      </c>
    </row>
    <row r="12" spans="1:32" x14ac:dyDescent="0.25">
      <c r="A12" s="43">
        <v>3</v>
      </c>
      <c r="B12" s="43">
        <f>'data in order'!K37</f>
        <v>3.1000000000000583E-2</v>
      </c>
      <c r="C12" s="66">
        <f>'data in order'!L37</f>
        <v>3.1000000000000584E-3</v>
      </c>
      <c r="D12" s="43">
        <v>10</v>
      </c>
      <c r="E12" s="79">
        <f>B12-('X ANOVA'!I$69*'X t tests'!D12+'X ANOVA'!I$68)</f>
        <v>1.2247984228683527E-2</v>
      </c>
      <c r="F12" s="83">
        <f>C12-('X ANOVA'!S$69*'X t tests'!D12+'X ANOVA'!S$68)</f>
        <v>2.0409036744976142E-3</v>
      </c>
      <c r="H12" s="80">
        <v>8</v>
      </c>
      <c r="I12" s="81">
        <f>AVERAGE($B2:$B41)</f>
        <v>1.201999999999992E-2</v>
      </c>
      <c r="J12" s="81">
        <f>STDEV($B2:$B41)</f>
        <v>4.5962700596830129E-2</v>
      </c>
      <c r="K12" s="81">
        <f>I12+_xlfn.T.INV(0.025,39)*J12</f>
        <v>-8.094833715757653E-2</v>
      </c>
      <c r="L12" s="81">
        <f>I12+_xlfn.T.INV(0.975,39)*J12</f>
        <v>0.10498833715757637</v>
      </c>
      <c r="M12" s="95">
        <f t="shared" si="0"/>
        <v>0.1859366743151529</v>
      </c>
      <c r="N12" s="80">
        <v>8</v>
      </c>
      <c r="O12" s="81">
        <f>AVERAGE($E2:$E41)</f>
        <v>-2.7361467809040034E-3</v>
      </c>
      <c r="P12" s="81">
        <f>STDEV($E2:$E41)</f>
        <v>4.5767696331189003E-2</v>
      </c>
      <c r="Q12" s="81">
        <f>O12+_xlfn.T.INV(0.025,39)*P12</f>
        <v>-9.5310050580999714E-2</v>
      </c>
      <c r="R12" s="81">
        <f>O12+_xlfn.T.INV(0.975,39)*P12</f>
        <v>8.9837757019191708E-2</v>
      </c>
      <c r="S12" s="95">
        <f t="shared" si="1"/>
        <v>0.18514780760019142</v>
      </c>
      <c r="V12" s="80">
        <v>8</v>
      </c>
      <c r="W12" s="84">
        <f>AVERAGE($C2:$C41)</f>
        <v>1.2019999999999921E-3</v>
      </c>
      <c r="X12" s="84">
        <f>STDEV($C2:$C41)</f>
        <v>4.5962700596830124E-3</v>
      </c>
      <c r="Y12" s="84">
        <f>W12+_xlfn.T.INV(0.025,39)*X12</f>
        <v>-8.0948337157576503E-3</v>
      </c>
      <c r="Z12" s="84">
        <f>W12+_xlfn.T.INV(0.975,39)*X12</f>
        <v>1.0498833715757636E-2</v>
      </c>
      <c r="AA12" s="79"/>
      <c r="AB12" s="80">
        <v>8</v>
      </c>
      <c r="AC12" s="84">
        <f>AVERAGE($F2:$F41)</f>
        <v>6.9491495285130408E-4</v>
      </c>
      <c r="AD12" s="84">
        <f>STDEV($F2:$F41)</f>
        <v>4.5178548826330959E-3</v>
      </c>
      <c r="AE12" s="84">
        <f>AC12+_xlfn.T.INV(0.025,39)*AD12</f>
        <v>-8.4433090962943991E-3</v>
      </c>
      <c r="AF12" s="84">
        <f>AC12+_xlfn.T.INV(0.975,39)*AD12</f>
        <v>9.8331390019970079E-3</v>
      </c>
    </row>
    <row r="13" spans="1:32" x14ac:dyDescent="0.25">
      <c r="A13" s="43">
        <v>3</v>
      </c>
      <c r="B13" s="43">
        <f>'data in order'!Q37</f>
        <v>6.0000000000002274E-3</v>
      </c>
      <c r="C13" s="66">
        <f>'data in order'!R37</f>
        <v>6.0000000000002272E-4</v>
      </c>
      <c r="D13" s="43">
        <v>10</v>
      </c>
      <c r="E13" s="79">
        <f>B13-('X ANOVA'!I$69*'X t tests'!D13+'X ANOVA'!I$68)</f>
        <v>-1.2752015771316828E-2</v>
      </c>
      <c r="F13" s="83">
        <f>C13-('X ANOVA'!S$69*'X t tests'!D13+'X ANOVA'!S$68)</f>
        <v>-4.5909632550242155E-4</v>
      </c>
      <c r="M13" s="95">
        <f t="shared" si="0"/>
        <v>0</v>
      </c>
      <c r="S13" s="95">
        <f t="shared" si="1"/>
        <v>0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</row>
    <row r="14" spans="1:32" x14ac:dyDescent="0.25">
      <c r="A14" s="43">
        <v>3</v>
      </c>
      <c r="B14" s="43">
        <f>'data in order'!W37</f>
        <v>1.2999999999999901E-2</v>
      </c>
      <c r="C14" s="66">
        <f>'data in order'!X37</f>
        <v>1.29999999999999E-3</v>
      </c>
      <c r="D14" s="43">
        <v>10</v>
      </c>
      <c r="E14" s="79">
        <f>B14-('X ANOVA'!I$69*'X t tests'!D14+'X ANOVA'!I$68)</f>
        <v>-5.7520157713171552E-3</v>
      </c>
      <c r="F14" s="83">
        <f>C14-('X ANOVA'!S$69*'X t tests'!D14+'X ANOVA'!S$68)</f>
        <v>2.409036744975457E-4</v>
      </c>
      <c r="M14" s="95">
        <f t="shared" si="0"/>
        <v>0</v>
      </c>
      <c r="S14" s="95">
        <f t="shared" si="1"/>
        <v>0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</row>
    <row r="15" spans="1:32" x14ac:dyDescent="0.25">
      <c r="A15" s="43">
        <v>3</v>
      </c>
      <c r="B15" s="43">
        <f>'data in order'!AC37</f>
        <v>7.4999999999999289E-2</v>
      </c>
      <c r="C15" s="66">
        <f>'data in order'!AD37</f>
        <v>7.4999999999999286E-3</v>
      </c>
      <c r="D15" s="43">
        <v>10</v>
      </c>
      <c r="E15" s="79">
        <f>B15-('X ANOVA'!I$69*'X t tests'!D15+'X ANOVA'!I$68)</f>
        <v>5.6247984228682234E-2</v>
      </c>
      <c r="F15" s="83">
        <f>C15-('X ANOVA'!S$69*'X t tests'!D15+'X ANOVA'!S$68)</f>
        <v>6.4409036744974843E-3</v>
      </c>
      <c r="M15" s="95">
        <f t="shared" si="0"/>
        <v>0</v>
      </c>
      <c r="S15" s="95">
        <f t="shared" si="1"/>
        <v>0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</row>
    <row r="16" spans="1:32" x14ac:dyDescent="0.25">
      <c r="A16" s="43">
        <v>3</v>
      </c>
      <c r="B16" s="43">
        <f>'data in order'!AI37</f>
        <v>2.3999999999999133E-2</v>
      </c>
      <c r="C16" s="66">
        <f>'data in order'!AJ37</f>
        <v>2.3999999999999135E-3</v>
      </c>
      <c r="D16" s="43">
        <v>10</v>
      </c>
      <c r="E16" s="79">
        <f>B16-('X ANOVA'!I$69*'X t tests'!D16+'X ANOVA'!I$68)</f>
        <v>5.2479842286820774E-3</v>
      </c>
      <c r="F16" s="83">
        <f>C16-('X ANOVA'!S$69*'X t tests'!D16+'X ANOVA'!S$68)</f>
        <v>1.3409036744974692E-3</v>
      </c>
      <c r="M16" s="95">
        <f t="shared" si="0"/>
        <v>0</v>
      </c>
      <c r="S16" s="95">
        <f t="shared" si="1"/>
        <v>0</v>
      </c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</row>
    <row r="17" spans="1:32" x14ac:dyDescent="0.25">
      <c r="A17" s="43">
        <v>4</v>
      </c>
      <c r="B17" s="43">
        <f>'data in order'!K54</f>
        <v>-5.0000000000007816E-3</v>
      </c>
      <c r="C17" s="66">
        <f>'data in order'!L54</f>
        <v>-5.0000000000007818E-4</v>
      </c>
      <c r="D17" s="43">
        <v>10</v>
      </c>
      <c r="E17" s="79">
        <f>B17-('X ANOVA'!I$94*'X t tests'!D17+'X ANOVA'!I$93)</f>
        <v>-2.1841641202564391E-2</v>
      </c>
      <c r="F17" s="83">
        <f>C17-('X ANOVA'!S$94*'X t tests'!D17+'X ANOVA'!S$93)</f>
        <v>-1.2697494660753217E-3</v>
      </c>
      <c r="M17" s="95">
        <f t="shared" si="0"/>
        <v>0</v>
      </c>
      <c r="S17" s="95">
        <f t="shared" si="1"/>
        <v>0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</row>
    <row r="18" spans="1:32" x14ac:dyDescent="0.25">
      <c r="A18" s="43">
        <v>4</v>
      </c>
      <c r="B18" s="43">
        <f>'data in order'!Q54</f>
        <v>2.0000000000006679E-3</v>
      </c>
      <c r="C18" s="66">
        <f>'data in order'!R54</f>
        <v>2.000000000000668E-4</v>
      </c>
      <c r="D18" s="43">
        <v>10</v>
      </c>
      <c r="E18" s="79">
        <f>B18-('X ANOVA'!I$94*'X t tests'!D18+'X ANOVA'!I$93)</f>
        <v>-1.4841641202562941E-2</v>
      </c>
      <c r="F18" s="83">
        <f>C18-('X ANOVA'!S$94*'X t tests'!D18+'X ANOVA'!S$93)</f>
        <v>-5.6974946607517664E-4</v>
      </c>
      <c r="M18" s="95">
        <f t="shared" si="0"/>
        <v>0</v>
      </c>
      <c r="S18" s="95">
        <f t="shared" si="1"/>
        <v>0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</row>
    <row r="19" spans="1:32" x14ac:dyDescent="0.25">
      <c r="A19" s="43">
        <v>4</v>
      </c>
      <c r="B19" s="43">
        <f>'data in order'!W54</f>
        <v>6.9999999999996732E-3</v>
      </c>
      <c r="C19" s="66">
        <f>'data in order'!X54</f>
        <v>6.9999999999996736E-4</v>
      </c>
      <c r="D19" s="43">
        <v>10</v>
      </c>
      <c r="E19" s="79">
        <f>B19-('X ANOVA'!I$94*'X t tests'!D19+'X ANOVA'!I$93)</f>
        <v>-9.841641202563936E-3</v>
      </c>
      <c r="F19" s="83">
        <f>C19-('X ANOVA'!S$94*'X t tests'!D19+'X ANOVA'!S$93)</f>
        <v>-6.9749466075276056E-5</v>
      </c>
      <c r="M19" s="95">
        <f t="shared" si="0"/>
        <v>0</v>
      </c>
      <c r="S19" s="95">
        <f t="shared" si="1"/>
        <v>0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</row>
    <row r="20" spans="1:32" x14ac:dyDescent="0.25">
      <c r="A20" s="43">
        <v>4</v>
      </c>
      <c r="B20" s="43">
        <f>'data in order'!AC54</f>
        <v>7.9999999999991189E-3</v>
      </c>
      <c r="C20" s="66">
        <f>'data in order'!AD54</f>
        <v>7.9999999999991189E-4</v>
      </c>
      <c r="D20" s="43">
        <v>10</v>
      </c>
      <c r="E20" s="79">
        <f>B20-('X ANOVA'!I$94*'X t tests'!D20+'X ANOVA'!I$93)</f>
        <v>-8.8416412025644903E-3</v>
      </c>
      <c r="F20" s="83">
        <f>C20-('X ANOVA'!S$94*'X t tests'!D20+'X ANOVA'!S$93)</f>
        <v>3.0250533924668479E-5</v>
      </c>
      <c r="M20" s="95">
        <f t="shared" si="0"/>
        <v>0</v>
      </c>
      <c r="S20" s="95">
        <f t="shared" si="1"/>
        <v>0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</row>
    <row r="21" spans="1:32" x14ac:dyDescent="0.25">
      <c r="A21" s="43">
        <v>4</v>
      </c>
      <c r="B21" s="43">
        <f>'data in order'!AI54</f>
        <v>2.1000000000000796E-2</v>
      </c>
      <c r="C21" s="66">
        <f>'data in order'!AJ54</f>
        <v>2.1000000000000797E-3</v>
      </c>
      <c r="D21" s="43">
        <v>10</v>
      </c>
      <c r="E21" s="79">
        <f>B21-('X ANOVA'!I$94*'X t tests'!D21+'X ANOVA'!I$93)</f>
        <v>4.1583587974371866E-3</v>
      </c>
      <c r="F21" s="83">
        <f>C21-('X ANOVA'!S$94*'X t tests'!D21+'X ANOVA'!S$93)</f>
        <v>1.3302505339248363E-3</v>
      </c>
      <c r="M21" s="95">
        <f t="shared" si="0"/>
        <v>0</v>
      </c>
      <c r="S21" s="95">
        <f t="shared" si="1"/>
        <v>0</v>
      </c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</row>
    <row r="22" spans="1:32" x14ac:dyDescent="0.25">
      <c r="A22" s="43">
        <v>5</v>
      </c>
      <c r="B22" s="43">
        <f>'data in order'!K71</f>
        <v>6.0999999999999943E-2</v>
      </c>
      <c r="C22" s="66">
        <f>'data in order'!L71</f>
        <v>6.0999999999999943E-3</v>
      </c>
      <c r="D22" s="43">
        <v>10</v>
      </c>
      <c r="E22" s="79">
        <f>B22-('X ANOVA'!I$119*'X t tests'!D22+'X ANOVA'!I$118)</f>
        <v>4.357095712173404E-2</v>
      </c>
      <c r="F22" s="83">
        <f>C22-('X ANOVA'!S$119*'X t tests'!D22+'X ANOVA'!S$118)</f>
        <v>5.4570387382947196E-3</v>
      </c>
      <c r="M22" s="95">
        <f t="shared" si="0"/>
        <v>0</v>
      </c>
      <c r="S22" s="95">
        <f t="shared" si="1"/>
        <v>0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</row>
    <row r="23" spans="1:32" x14ac:dyDescent="0.25">
      <c r="A23" s="43">
        <v>5</v>
      </c>
      <c r="B23" s="43">
        <f>'data in order'!Q71</f>
        <v>1.9000000000000128E-2</v>
      </c>
      <c r="C23" s="66">
        <f>'data in order'!R71</f>
        <v>1.9000000000000128E-3</v>
      </c>
      <c r="D23" s="43">
        <v>10</v>
      </c>
      <c r="E23" s="79">
        <f>B23-('X ANOVA'!I$119*'X t tests'!D23+'X ANOVA'!I$118)</f>
        <v>1.5709571217342247E-3</v>
      </c>
      <c r="F23" s="83">
        <f>C23-('X ANOVA'!S$119*'X t tests'!D23+'X ANOVA'!S$118)</f>
        <v>1.2570387382947377E-3</v>
      </c>
      <c r="M23" s="95">
        <f t="shared" si="0"/>
        <v>0</v>
      </c>
      <c r="S23" s="95">
        <f t="shared" si="1"/>
        <v>0</v>
      </c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</row>
    <row r="24" spans="1:32" x14ac:dyDescent="0.25">
      <c r="A24" s="43">
        <v>5</v>
      </c>
      <c r="B24" s="43">
        <f>'data in order'!W71</f>
        <v>-3.0000000000001137E-3</v>
      </c>
      <c r="C24" s="66">
        <f>'data in order'!X71</f>
        <v>-3.0000000000001136E-4</v>
      </c>
      <c r="D24" s="43">
        <v>10</v>
      </c>
      <c r="E24" s="79">
        <f>B24-('X ANOVA'!I$119*'X t tests'!D24+'X ANOVA'!I$118)</f>
        <v>-2.0429042878266017E-2</v>
      </c>
      <c r="F24" s="83">
        <f>C24-('X ANOVA'!S$119*'X t tests'!D24+'X ANOVA'!S$118)</f>
        <v>-9.4296126170528654E-4</v>
      </c>
      <c r="M24" s="95">
        <f t="shared" si="0"/>
        <v>0</v>
      </c>
      <c r="S24" s="95">
        <f t="shared" si="1"/>
        <v>0</v>
      </c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</row>
    <row r="25" spans="1:32" x14ac:dyDescent="0.25">
      <c r="A25" s="43">
        <v>5</v>
      </c>
      <c r="B25" s="43">
        <f>'data in order'!AC71</f>
        <v>9.9999999999944578E-4</v>
      </c>
      <c r="C25" s="66">
        <f>'data in order'!AD71</f>
        <v>9.9999999999944575E-5</v>
      </c>
      <c r="D25" s="43">
        <v>10</v>
      </c>
      <c r="E25" s="79">
        <f>B25-('X ANOVA'!I$119*'X t tests'!D25+'X ANOVA'!I$118)</f>
        <v>-1.6429042878266457E-2</v>
      </c>
      <c r="F25" s="83">
        <f>C25-('X ANOVA'!S$119*'X t tests'!D25+'X ANOVA'!S$118)</f>
        <v>-5.4296126170533059E-4</v>
      </c>
      <c r="M25" s="95">
        <f t="shared" si="0"/>
        <v>0</v>
      </c>
      <c r="S25" s="95">
        <f t="shared" si="1"/>
        <v>0</v>
      </c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</row>
    <row r="26" spans="1:32" x14ac:dyDescent="0.25">
      <c r="A26" s="43">
        <v>5</v>
      </c>
      <c r="B26" s="43">
        <f>'data in order'!AI71</f>
        <v>-1.9000000000000128E-2</v>
      </c>
      <c r="C26" s="66">
        <f>'data in order'!AJ71</f>
        <v>-1.9000000000000128E-3</v>
      </c>
      <c r="D26" s="43">
        <v>10</v>
      </c>
      <c r="E26" s="79">
        <f>B26-('X ANOVA'!I$119*'X t tests'!D26+'X ANOVA'!I$118)</f>
        <v>-3.6429042878266031E-2</v>
      </c>
      <c r="F26" s="83">
        <f>C26-('X ANOVA'!S$119*'X t tests'!D26+'X ANOVA'!S$118)</f>
        <v>-2.5429612617052879E-3</v>
      </c>
      <c r="M26" s="95">
        <f t="shared" si="0"/>
        <v>0</v>
      </c>
      <c r="S26" s="95">
        <f t="shared" si="1"/>
        <v>0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</row>
    <row r="27" spans="1:32" x14ac:dyDescent="0.25">
      <c r="A27" s="43">
        <v>6</v>
      </c>
      <c r="B27" s="43">
        <f>'data in order'!K88</f>
        <v>-0.10100000000000087</v>
      </c>
      <c r="C27" s="66">
        <f>'data in order'!L88</f>
        <v>-1.0100000000000086E-2</v>
      </c>
      <c r="D27" s="43">
        <v>10</v>
      </c>
      <c r="E27" s="79">
        <f>B27-('X ANOVA'!I$144*'X t tests'!D27+'X ANOVA'!I$143)</f>
        <v>-0.11535935600460157</v>
      </c>
      <c r="F27" s="83">
        <f>C27-('X ANOVA'!S$144*'X t tests'!D27+'X ANOVA'!S$143)</f>
        <v>-1.0341371830677485E-2</v>
      </c>
      <c r="M27" s="95">
        <f t="shared" si="0"/>
        <v>0</v>
      </c>
      <c r="S27" s="95">
        <f t="shared" si="1"/>
        <v>0</v>
      </c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</row>
    <row r="28" spans="1:32" x14ac:dyDescent="0.25">
      <c r="A28" s="43">
        <v>6</v>
      </c>
      <c r="B28" s="43">
        <f>'data in order'!Q88</f>
        <v>-1.5000000000000568E-2</v>
      </c>
      <c r="C28" s="66">
        <f>'data in order'!R88</f>
        <v>-1.5000000000000568E-3</v>
      </c>
      <c r="D28" s="43">
        <v>10</v>
      </c>
      <c r="E28" s="79">
        <f>B28-('X ANOVA'!I$144*'X t tests'!D28+'X ANOVA'!I$143)</f>
        <v>-2.9359356004601263E-2</v>
      </c>
      <c r="F28" s="83">
        <f>C28-('X ANOVA'!S$144*'X t tests'!D28+'X ANOVA'!S$143)</f>
        <v>-1.7413718306774563E-3</v>
      </c>
      <c r="M28" s="95">
        <f t="shared" si="0"/>
        <v>0</v>
      </c>
      <c r="S28" s="95">
        <f t="shared" si="1"/>
        <v>0</v>
      </c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</row>
    <row r="29" spans="1:32" x14ac:dyDescent="0.25">
      <c r="A29" s="43">
        <v>6</v>
      </c>
      <c r="B29" s="43">
        <f>'data in order'!W88</f>
        <v>-1.3999999999999346E-2</v>
      </c>
      <c r="C29" s="66">
        <f>'data in order'!X88</f>
        <v>-1.3999999999999347E-3</v>
      </c>
      <c r="D29" s="43">
        <v>10</v>
      </c>
      <c r="E29" s="79">
        <f>B29-('X ANOVA'!I$144*'X t tests'!D29+'X ANOVA'!I$143)</f>
        <v>-2.8359356004600041E-2</v>
      </c>
      <c r="F29" s="83">
        <f>C29-('X ANOVA'!S$144*'X t tests'!D29+'X ANOVA'!S$143)</f>
        <v>-1.6413718306773342E-3</v>
      </c>
      <c r="M29" s="95">
        <f t="shared" si="0"/>
        <v>0</v>
      </c>
      <c r="S29" s="95">
        <f t="shared" si="1"/>
        <v>0</v>
      </c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</row>
    <row r="30" spans="1:32" x14ac:dyDescent="0.25">
      <c r="A30" s="43">
        <v>6</v>
      </c>
      <c r="B30" s="43">
        <f>'data in order'!AC88</f>
        <v>-1.8000000000000682E-2</v>
      </c>
      <c r="C30" s="66">
        <f>'data in order'!AD88</f>
        <v>-1.8000000000000683E-3</v>
      </c>
      <c r="D30" s="43">
        <v>10</v>
      </c>
      <c r="E30" s="79">
        <f>B30-('X ANOVA'!I$144*'X t tests'!D30+'X ANOVA'!I$143)</f>
        <v>-3.2359356004601381E-2</v>
      </c>
      <c r="F30" s="83">
        <f>C30-('X ANOVA'!S$144*'X t tests'!D30+'X ANOVA'!S$143)</f>
        <v>-2.0413718306774675E-3</v>
      </c>
      <c r="M30" s="95">
        <f t="shared" si="0"/>
        <v>0</v>
      </c>
      <c r="S30" s="95">
        <f t="shared" si="1"/>
        <v>0</v>
      </c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</row>
    <row r="31" spans="1:32" x14ac:dyDescent="0.25">
      <c r="A31" s="43">
        <v>6</v>
      </c>
      <c r="B31" s="43">
        <f>'data in order'!AI88</f>
        <v>3.700000000000081E-2</v>
      </c>
      <c r="C31" s="66">
        <f>'data in order'!AJ88</f>
        <v>3.7000000000000808E-3</v>
      </c>
      <c r="D31" s="43">
        <v>10</v>
      </c>
      <c r="E31" s="79">
        <f>B31-('X ANOVA'!I$144*'X t tests'!D31+'X ANOVA'!I$143)</f>
        <v>2.2640643995400115E-2</v>
      </c>
      <c r="F31" s="83">
        <f>C31-('X ANOVA'!S$144*'X t tests'!D31+'X ANOVA'!S$143)</f>
        <v>3.4586281693226814E-3</v>
      </c>
      <c r="M31" s="95">
        <f t="shared" si="0"/>
        <v>0</v>
      </c>
      <c r="S31" s="95">
        <f t="shared" si="1"/>
        <v>0</v>
      </c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</row>
    <row r="32" spans="1:32" x14ac:dyDescent="0.25">
      <c r="A32" s="43">
        <v>7</v>
      </c>
      <c r="B32" s="43">
        <f>'data in order'!K105</f>
        <v>-5.8999999999999275E-2</v>
      </c>
      <c r="C32" s="66">
        <f>'data in order'!L105</f>
        <v>-5.8999999999999279E-3</v>
      </c>
      <c r="D32" s="43">
        <v>10</v>
      </c>
      <c r="E32" s="79">
        <f>B32-('X ANOVA'!I$169*'X t tests'!D32+'X ANOVA'!I$168)</f>
        <v>-7.2854652397380953E-2</v>
      </c>
      <c r="F32" s="83">
        <f>C32-('X ANOVA'!S$169*'X t tests'!D32+'X ANOVA'!S$168)</f>
        <v>-5.9652134572507429E-3</v>
      </c>
      <c r="M32" s="95">
        <f t="shared" si="0"/>
        <v>0</v>
      </c>
      <c r="S32" s="95">
        <f t="shared" si="1"/>
        <v>0</v>
      </c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</row>
    <row r="33" spans="1:32" x14ac:dyDescent="0.25">
      <c r="A33" s="43">
        <v>7</v>
      </c>
      <c r="B33" s="43">
        <f>'data in order'!Q105</f>
        <v>-1.1200000000000543E-2</v>
      </c>
      <c r="C33" s="66">
        <f>'data in order'!R105</f>
        <v>-1.1200000000000543E-3</v>
      </c>
      <c r="D33" s="43">
        <v>10</v>
      </c>
      <c r="E33" s="79">
        <f>B33-('X ANOVA'!I$169*'X t tests'!D33+'X ANOVA'!I$168)</f>
        <v>-2.5054652397382228E-2</v>
      </c>
      <c r="F33" s="83">
        <f>C33-('X ANOVA'!S$169*'X t tests'!D33+'X ANOVA'!S$168)</f>
        <v>-1.1852134572508696E-3</v>
      </c>
      <c r="M33" s="95">
        <f t="shared" si="0"/>
        <v>0</v>
      </c>
      <c r="S33" s="95">
        <f t="shared" si="1"/>
        <v>0</v>
      </c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</row>
    <row r="34" spans="1:32" x14ac:dyDescent="0.25">
      <c r="A34" s="43">
        <v>7</v>
      </c>
      <c r="B34" s="43">
        <f>'data in order'!W105</f>
        <v>2.5999999999999801E-2</v>
      </c>
      <c r="C34" s="66">
        <f>'data in order'!X105</f>
        <v>2.5999999999999799E-3</v>
      </c>
      <c r="D34" s="43">
        <v>10</v>
      </c>
      <c r="E34" s="79">
        <f>B34-('X ANOVA'!I$169*'X t tests'!D34+'X ANOVA'!I$168)</f>
        <v>1.2145347602618116E-2</v>
      </c>
      <c r="F34" s="83">
        <f>C34-('X ANOVA'!S$169*'X t tests'!D34+'X ANOVA'!S$168)</f>
        <v>2.5347865427491644E-3</v>
      </c>
      <c r="M34" s="95">
        <f t="shared" si="0"/>
        <v>0</v>
      </c>
      <c r="S34" s="95">
        <f t="shared" si="1"/>
        <v>0</v>
      </c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</row>
    <row r="35" spans="1:32" x14ac:dyDescent="0.25">
      <c r="A35" s="43">
        <v>7</v>
      </c>
      <c r="B35" s="43">
        <f>'data in order'!AC105</f>
        <v>-1.2000000000000455E-2</v>
      </c>
      <c r="C35" s="66">
        <f>'data in order'!AD105</f>
        <v>-1.2000000000000454E-3</v>
      </c>
      <c r="D35" s="43">
        <v>10</v>
      </c>
      <c r="E35" s="79">
        <f>B35-('X ANOVA'!I$169*'X t tests'!D35+'X ANOVA'!I$168)</f>
        <v>-2.585465239738214E-2</v>
      </c>
      <c r="F35" s="83">
        <f>C35-('X ANOVA'!S$169*'X t tests'!D35+'X ANOVA'!S$168)</f>
        <v>-1.2652134572508607E-3</v>
      </c>
      <c r="M35" s="95">
        <f t="shared" si="0"/>
        <v>0</v>
      </c>
      <c r="S35" s="95">
        <f t="shared" si="1"/>
        <v>0</v>
      </c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</row>
    <row r="36" spans="1:32" x14ac:dyDescent="0.25">
      <c r="A36" s="43">
        <v>7</v>
      </c>
      <c r="B36" s="43">
        <f>'data in order'!AI105</f>
        <v>1.2000000000000455E-2</v>
      </c>
      <c r="C36" s="66">
        <f>'data in order'!AJ105</f>
        <v>1.2000000000000454E-3</v>
      </c>
      <c r="D36" s="43">
        <v>10</v>
      </c>
      <c r="E36" s="79">
        <f>B36-('X ANOVA'!I$169*'X t tests'!D36+'X ANOVA'!I$168)</f>
        <v>-1.8546523973812304E-3</v>
      </c>
      <c r="F36" s="83">
        <f>C36-('X ANOVA'!S$169*'X t tests'!D36+'X ANOVA'!S$168)</f>
        <v>1.1347865427492301E-3</v>
      </c>
      <c r="M36" s="95">
        <f t="shared" si="0"/>
        <v>0</v>
      </c>
      <c r="S36" s="95">
        <f t="shared" si="1"/>
        <v>0</v>
      </c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</row>
    <row r="37" spans="1:32" x14ac:dyDescent="0.25">
      <c r="A37" s="43">
        <v>8</v>
      </c>
      <c r="B37" s="43">
        <f>'data in order'!K122</f>
        <v>0.20199999999999996</v>
      </c>
      <c r="C37" s="66">
        <f>'data in order'!L122</f>
        <v>2.0199999999999996E-2</v>
      </c>
      <c r="D37" s="43">
        <v>10</v>
      </c>
      <c r="E37" s="79">
        <f>B37-('X ANOVA'!I$194*'X t tests'!D37+'X ANOVA'!I$193)</f>
        <v>0.18773746993592827</v>
      </c>
      <c r="F37" s="83">
        <f>C37-('X ANOVA'!S$194*'X t tests'!D37+'X ANOVA'!S$193)</f>
        <v>2.0039091954164607E-2</v>
      </c>
      <c r="M37" s="95">
        <f t="shared" si="0"/>
        <v>0</v>
      </c>
      <c r="S37" s="95">
        <f t="shared" si="1"/>
        <v>0</v>
      </c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</row>
    <row r="38" spans="1:32" x14ac:dyDescent="0.25">
      <c r="A38" s="43">
        <v>8</v>
      </c>
      <c r="B38" s="43">
        <f>'data in order'!Q122</f>
        <v>-2.0000000000006679E-3</v>
      </c>
      <c r="C38" s="66">
        <f>'data in order'!R122</f>
        <v>-2.000000000000668E-4</v>
      </c>
      <c r="D38" s="43">
        <v>10</v>
      </c>
      <c r="E38" s="79">
        <f>B38-('X ANOVA'!I$194*'X t tests'!D38+'X ANOVA'!I$193)</f>
        <v>-1.6262530064072366E-2</v>
      </c>
      <c r="F38" s="83">
        <f>C38-('X ANOVA'!S$194*'X t tests'!D38+'X ANOVA'!S$193)</f>
        <v>-3.6090804583545398E-4</v>
      </c>
      <c r="M38" s="95"/>
      <c r="S38" s="95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</row>
    <row r="39" spans="1:32" x14ac:dyDescent="0.25">
      <c r="A39" s="43">
        <v>8</v>
      </c>
      <c r="B39" s="43">
        <f>'data in order'!W122</f>
        <v>-2.0000000000006679E-3</v>
      </c>
      <c r="C39" s="66">
        <f>'data in order'!X122</f>
        <v>-2.000000000000668E-4</v>
      </c>
      <c r="D39" s="43">
        <v>10</v>
      </c>
      <c r="E39" s="79">
        <f>B39-('X ANOVA'!I$194*'X t tests'!D39+'X ANOVA'!I$193)</f>
        <v>-1.6262530064072366E-2</v>
      </c>
      <c r="F39" s="83">
        <f>C39-('X ANOVA'!S$194*'X t tests'!D39+'X ANOVA'!S$193)</f>
        <v>-3.6090804583545398E-4</v>
      </c>
      <c r="M39" s="95"/>
      <c r="S39" s="95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</row>
    <row r="40" spans="1:32" x14ac:dyDescent="0.25">
      <c r="A40" s="43">
        <v>8</v>
      </c>
      <c r="B40" s="43">
        <f>'data in order'!AC122</f>
        <v>-5.5999999999999162E-2</v>
      </c>
      <c r="C40" s="66">
        <f>'data in order'!AD122</f>
        <v>-5.5999999999999158E-3</v>
      </c>
      <c r="D40" s="43">
        <v>10</v>
      </c>
      <c r="E40" s="79">
        <f>B40-('X ANOVA'!I$194*'X t tests'!D40+'X ANOVA'!I$193)</f>
        <v>-7.0262530064070863E-2</v>
      </c>
      <c r="F40" s="83">
        <f>C40-('X ANOVA'!S$194*'X t tests'!D40+'X ANOVA'!S$193)</f>
        <v>-5.7609080458353029E-3</v>
      </c>
      <c r="M40" s="95"/>
      <c r="S40" s="95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</row>
    <row r="41" spans="1:32" x14ac:dyDescent="0.25">
      <c r="A41" s="43">
        <v>8</v>
      </c>
      <c r="B41" s="43">
        <f>'data in order'!AI122</f>
        <v>-9.9999999999997868E-3</v>
      </c>
      <c r="C41" s="66">
        <f>'data in order'!AJ122</f>
        <v>-9.9999999999997877E-4</v>
      </c>
      <c r="D41" s="43">
        <v>10</v>
      </c>
      <c r="E41" s="79">
        <f>B41-('X ANOVA'!I$194*'X t tests'!D41+'X ANOVA'!I$193)</f>
        <v>-2.4262530064071485E-2</v>
      </c>
      <c r="F41" s="83">
        <f>C41-('X ANOVA'!S$194*'X t tests'!D41+'X ANOVA'!S$193)</f>
        <v>-1.1609080458353659E-3</v>
      </c>
      <c r="M41" s="95"/>
      <c r="S41" s="95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</row>
    <row r="42" spans="1:32" ht="15.6" x14ac:dyDescent="0.3">
      <c r="A42" s="43">
        <v>1</v>
      </c>
      <c r="B42" s="43">
        <f>'data in order'!K4</f>
        <v>-4.0999999999996817E-2</v>
      </c>
      <c r="C42" s="66">
        <f>'data in order'!L4</f>
        <v>-8.7234042553184716E-4</v>
      </c>
      <c r="D42" s="43">
        <v>47</v>
      </c>
      <c r="E42" s="79">
        <f>B42-('X ANOVA'!I$18*'X t tests'!D42+'X ANOVA'!I$17)</f>
        <v>2.0477486446528095E-2</v>
      </c>
      <c r="F42" s="83">
        <f>C42-('X ANOVA'!S$18*'X t tests'!D42+'X ANOVA'!S$17)</f>
        <v>-5.2472515895396455E-4</v>
      </c>
      <c r="H42" s="91" t="s">
        <v>175</v>
      </c>
      <c r="I42" s="91"/>
      <c r="J42" s="91"/>
      <c r="K42" s="91"/>
      <c r="L42" s="91"/>
      <c r="M42" s="95"/>
      <c r="N42" s="91" t="s">
        <v>184</v>
      </c>
      <c r="O42" s="91"/>
      <c r="P42" s="91"/>
      <c r="Q42" s="91"/>
      <c r="R42" s="91"/>
      <c r="S42" s="95"/>
      <c r="V42" s="91" t="s">
        <v>192</v>
      </c>
      <c r="W42" s="91"/>
      <c r="X42" s="91"/>
      <c r="Y42" s="91"/>
      <c r="Z42" s="91"/>
      <c r="AA42" s="79"/>
      <c r="AB42" s="91" t="s">
        <v>185</v>
      </c>
      <c r="AC42" s="91"/>
      <c r="AD42" s="91"/>
      <c r="AE42" s="91"/>
      <c r="AF42" s="91"/>
    </row>
    <row r="43" spans="1:32" x14ac:dyDescent="0.25">
      <c r="A43" s="43">
        <v>1</v>
      </c>
      <c r="B43" s="43">
        <f>'data in order'!Q4</f>
        <v>-7.9999999999998295E-2</v>
      </c>
      <c r="C43" s="66">
        <f>'data in order'!R4</f>
        <v>-1.7021276595744319E-3</v>
      </c>
      <c r="D43" s="43">
        <v>47</v>
      </c>
      <c r="E43" s="79">
        <f>B43-('X ANOVA'!I$18*'X t tests'!D43+'X ANOVA'!I$17)</f>
        <v>-1.8522513553473383E-2</v>
      </c>
      <c r="F43" s="83">
        <f>C43-('X ANOVA'!S$18*'X t tests'!D43+'X ANOVA'!S$17)</f>
        <v>-1.3545123929965494E-3</v>
      </c>
      <c r="H43" s="80"/>
      <c r="I43" s="80"/>
      <c r="J43" s="80"/>
      <c r="K43" s="90" t="s">
        <v>196</v>
      </c>
      <c r="L43" s="90"/>
      <c r="M43" s="95"/>
      <c r="N43" s="80"/>
      <c r="O43" s="80"/>
      <c r="P43" s="80"/>
      <c r="Q43" s="90" t="s">
        <v>196</v>
      </c>
      <c r="R43" s="90"/>
      <c r="S43" s="95"/>
      <c r="T43" s="79"/>
      <c r="U43" s="79"/>
      <c r="V43" s="80"/>
      <c r="W43" s="80"/>
      <c r="X43" s="80"/>
      <c r="Y43" s="90" t="s">
        <v>196</v>
      </c>
      <c r="Z43" s="90"/>
      <c r="AA43" s="79"/>
      <c r="AB43" s="80"/>
      <c r="AC43" s="80"/>
      <c r="AD43" s="80"/>
      <c r="AE43" s="90" t="s">
        <v>196</v>
      </c>
      <c r="AF43" s="90"/>
    </row>
    <row r="44" spans="1:32" x14ac:dyDescent="0.25">
      <c r="A44" s="43">
        <v>1</v>
      </c>
      <c r="B44" s="43">
        <f>'data in order'!W4</f>
        <v>-9.5999999999996533E-2</v>
      </c>
      <c r="C44" s="66">
        <f>'data in order'!X4</f>
        <v>-2.0425531914892879E-3</v>
      </c>
      <c r="D44" s="43">
        <v>47</v>
      </c>
      <c r="E44" s="79">
        <f>B44-('X ANOVA'!I$18*'X t tests'!D44+'X ANOVA'!I$17)</f>
        <v>-3.452251355347162E-2</v>
      </c>
      <c r="F44" s="83">
        <f>C44-('X ANOVA'!S$18*'X t tests'!D44+'X ANOVA'!S$17)</f>
        <v>-1.6949379249114054E-3</v>
      </c>
      <c r="H44" s="80" t="s">
        <v>173</v>
      </c>
      <c r="I44" s="80" t="s">
        <v>169</v>
      </c>
      <c r="J44" s="80" t="s">
        <v>170</v>
      </c>
      <c r="K44" s="80" t="s">
        <v>171</v>
      </c>
      <c r="L44" s="80" t="s">
        <v>172</v>
      </c>
      <c r="M44" s="95"/>
      <c r="N44" s="80" t="s">
        <v>173</v>
      </c>
      <c r="O44" s="80" t="s">
        <v>169</v>
      </c>
      <c r="P44" s="80" t="s">
        <v>170</v>
      </c>
      <c r="Q44" s="80" t="s">
        <v>171</v>
      </c>
      <c r="R44" s="80" t="s">
        <v>172</v>
      </c>
      <c r="S44" s="95"/>
      <c r="V44" s="80" t="s">
        <v>173</v>
      </c>
      <c r="W44" s="80" t="s">
        <v>169</v>
      </c>
      <c r="X44" s="80" t="s">
        <v>170</v>
      </c>
      <c r="Y44" s="80" t="s">
        <v>171</v>
      </c>
      <c r="Z44" s="80" t="s">
        <v>172</v>
      </c>
      <c r="AA44" s="79"/>
      <c r="AB44" s="80" t="s">
        <v>173</v>
      </c>
      <c r="AC44" s="80" t="s">
        <v>169</v>
      </c>
      <c r="AD44" s="80" t="s">
        <v>170</v>
      </c>
      <c r="AE44" s="80" t="s">
        <v>171</v>
      </c>
      <c r="AF44" s="80" t="s">
        <v>172</v>
      </c>
    </row>
    <row r="45" spans="1:32" x14ac:dyDescent="0.25">
      <c r="A45" s="43">
        <v>1</v>
      </c>
      <c r="B45" s="43">
        <f>'data in order'!AC4</f>
        <v>-6.3000000000002387E-2</v>
      </c>
      <c r="C45" s="66">
        <f>'data in order'!AD4</f>
        <v>-1.3404255319149445E-3</v>
      </c>
      <c r="D45" s="43">
        <v>47</v>
      </c>
      <c r="E45" s="79">
        <f>B45-('X ANOVA'!I$18*'X t tests'!D45+'X ANOVA'!I$17)</f>
        <v>-1.5225135534774753E-3</v>
      </c>
      <c r="F45" s="83">
        <f>C45-('X ANOVA'!S$18*'X t tests'!D45+'X ANOVA'!S$17)</f>
        <v>-9.92810265337062E-4</v>
      </c>
      <c r="H45" s="80">
        <v>1</v>
      </c>
      <c r="I45" s="81">
        <f>AVERAGE($B42:$B46)</f>
        <v>-7.1199999999998903E-2</v>
      </c>
      <c r="J45" s="81">
        <f>STDEV($B42:$B46)</f>
        <v>2.0583974348992701E-2</v>
      </c>
      <c r="K45" s="81">
        <f>I45+_xlfn.T.INV(0.025,4)*J45</f>
        <v>-0.12835027482677663</v>
      </c>
      <c r="L45" s="81">
        <f>I45+_xlfn.T.INV(0.975,4)*J45</f>
        <v>-1.4049725173221193E-2</v>
      </c>
      <c r="M45" s="95">
        <f t="shared" si="0"/>
        <v>0.11430054965355543</v>
      </c>
      <c r="N45" s="80">
        <v>1</v>
      </c>
      <c r="O45" s="81">
        <f>AVERAGE($E42:$E46)</f>
        <v>-9.7225135534739961E-3</v>
      </c>
      <c r="P45" s="81">
        <f>STDEV($E42:$E46)</f>
        <v>2.0583974348992687E-2</v>
      </c>
      <c r="Q45" s="81">
        <f>O45+_xlfn.T.INV(0.025,4)*P45</f>
        <v>-6.687278838025168E-2</v>
      </c>
      <c r="R45" s="81">
        <f>O45+_xlfn.T.INV(0.975,4)*P45</f>
        <v>4.7427761273303677E-2</v>
      </c>
      <c r="S45" s="95">
        <f t="shared" si="1"/>
        <v>0.11430054965355535</v>
      </c>
      <c r="V45" s="80">
        <v>1</v>
      </c>
      <c r="W45" s="84">
        <f>AVERAGE($C42:$C46)</f>
        <v>-1.5148936170212533E-3</v>
      </c>
      <c r="X45" s="84">
        <f>STDEV($C42:$C46)</f>
        <v>4.3795690104239763E-4</v>
      </c>
      <c r="Y45" s="84">
        <f>W45+_xlfn.T.INV(0.025,4)*X45</f>
        <v>-2.7308569112080125E-3</v>
      </c>
      <c r="Z45" s="84">
        <f>W45+_xlfn.T.INV(0.975,4)*X45</f>
        <v>-2.9893032283449415E-4</v>
      </c>
      <c r="AA45" s="79"/>
      <c r="AB45" s="80">
        <v>1</v>
      </c>
      <c r="AC45" s="84">
        <f>AVERAGE($F42:$F46)</f>
        <v>-1.1672783504433708E-3</v>
      </c>
      <c r="AD45" s="84">
        <f>STDEV($F42:$F46)</f>
        <v>4.3795690104239768E-4</v>
      </c>
      <c r="AE45" s="84">
        <f>AC45+_xlfn.T.INV(0.025,4)*AD45</f>
        <v>-2.38324164463013E-3</v>
      </c>
      <c r="AF45" s="84">
        <f>AC45+_xlfn.T.INV(0.975,4)*AD45</f>
        <v>4.8684943743388352E-5</v>
      </c>
    </row>
    <row r="46" spans="1:32" x14ac:dyDescent="0.25">
      <c r="A46" s="43">
        <v>1</v>
      </c>
      <c r="B46" s="43">
        <f>'data in order'!AI4</f>
        <v>-7.6000000000000512E-2</v>
      </c>
      <c r="C46" s="66">
        <f>'data in order'!AJ4</f>
        <v>-1.6170212765957556E-3</v>
      </c>
      <c r="D46" s="43">
        <v>47</v>
      </c>
      <c r="E46" s="79">
        <f>B46-('X ANOVA'!I$18*'X t tests'!D46+'X ANOVA'!I$17)</f>
        <v>-1.4522513553475599E-2</v>
      </c>
      <c r="F46" s="83">
        <f>C46-('X ANOVA'!S$18*'X t tests'!D46+'X ANOVA'!S$17)</f>
        <v>-1.2694060100178731E-3</v>
      </c>
      <c r="H46" s="80">
        <v>2</v>
      </c>
      <c r="I46" s="81">
        <f>AVERAGE($B42:$B51)</f>
        <v>-6.0399999999999211E-2</v>
      </c>
      <c r="J46" s="81">
        <f>STDEV($B42:$B51)</f>
        <v>2.2441033844276988E-2</v>
      </c>
      <c r="K46" s="81">
        <f>I46+_xlfn.T.INV(0.025,9)*J46</f>
        <v>-0.11116514545142735</v>
      </c>
      <c r="L46" s="81">
        <f>I46+_xlfn.T.INV(0.975,9)*J46</f>
        <v>-9.6348545485710896E-3</v>
      </c>
      <c r="M46" s="95">
        <f t="shared" si="0"/>
        <v>0.10153029090285626</v>
      </c>
      <c r="N46" s="80">
        <v>2</v>
      </c>
      <c r="O46" s="81">
        <f>AVERAGE($E42:$E51)</f>
        <v>-6.9099236076882366E-3</v>
      </c>
      <c r="P46" s="81">
        <f>STDEV($E42:$E51)</f>
        <v>1.9565010213903351E-2</v>
      </c>
      <c r="Q46" s="81">
        <f>O46+_xlfn.T.INV(0.025,9)*P46</f>
        <v>-5.1169051603289752E-2</v>
      </c>
      <c r="R46" s="81">
        <f>O46+_xlfn.T.INV(0.975,9)*P46</f>
        <v>3.7349204387913268E-2</v>
      </c>
      <c r="S46" s="95">
        <f t="shared" si="1"/>
        <v>8.8518255991203026E-2</v>
      </c>
      <c r="V46" s="80">
        <v>2</v>
      </c>
      <c r="W46" s="84">
        <f>AVERAGE($C42:$C51)</f>
        <v>-1.2851063829787063E-3</v>
      </c>
      <c r="X46" s="84">
        <f>STDEV($C42:$C51)</f>
        <v>4.7746880519738266E-4</v>
      </c>
      <c r="Y46" s="84">
        <f>W46+_xlfn.T.INV(0.025,9)*X46</f>
        <v>-2.3652158606686665E-3</v>
      </c>
      <c r="Z46" s="84">
        <f>W46+_xlfn.T.INV(0.975,9)*X46</f>
        <v>-2.0499690528874635E-4</v>
      </c>
      <c r="AA46" s="79"/>
      <c r="AB46" s="80">
        <v>2</v>
      </c>
      <c r="AC46" s="84">
        <f>AVERAGE($F42:$F51)</f>
        <v>-1.2642051109969146E-3</v>
      </c>
      <c r="AD46" s="84">
        <f>STDEV($F42:$F51)</f>
        <v>4.2396467086229197E-4</v>
      </c>
      <c r="AE46" s="84">
        <f>AC46+_xlfn.T.INV(0.025,9)*AD46</f>
        <v>-2.2232798279614319E-3</v>
      </c>
      <c r="AF46" s="84">
        <f>AC46+_xlfn.T.INV(0.975,9)*AD46</f>
        <v>-3.0513039403239745E-4</v>
      </c>
    </row>
    <row r="47" spans="1:32" x14ac:dyDescent="0.25">
      <c r="A47" s="43">
        <v>2</v>
      </c>
      <c r="B47" s="43">
        <f>'data in order'!K21</f>
        <v>-1.5000000000000568E-2</v>
      </c>
      <c r="C47" s="66">
        <f>'data in order'!L21</f>
        <v>-3.1914893617022484E-4</v>
      </c>
      <c r="D47" s="43">
        <v>47</v>
      </c>
      <c r="E47" s="79">
        <f>B47-('X ANOVA'!I$44*'X t tests'!D47+'X ANOVA'!I$43)</f>
        <v>3.0502666338096465E-2</v>
      </c>
      <c r="F47" s="83">
        <f>C47-('X ANOVA'!S$44*'X t tests'!D47+'X ANOVA'!S$43)</f>
        <v>-6.2496165878452351E-4</v>
      </c>
      <c r="H47" s="80">
        <v>3</v>
      </c>
      <c r="I47" s="81">
        <f>AVERAGE($B42:$B56)</f>
        <v>-5.8733333333332874E-2</v>
      </c>
      <c r="J47" s="81">
        <f>STDEV($B42:$B56)</f>
        <v>2.4226510469396473E-2</v>
      </c>
      <c r="K47" s="81">
        <f>I47+_xlfn.T.INV(0.025,14)*J47</f>
        <v>-0.11069403048279575</v>
      </c>
      <c r="L47" s="81">
        <f>I47+_xlfn.T.INV(0.975,14)*J47</f>
        <v>-6.7726361838700219E-3</v>
      </c>
      <c r="M47" s="95">
        <f t="shared" si="0"/>
        <v>0.10392139429892572</v>
      </c>
      <c r="N47" s="80">
        <v>3</v>
      </c>
      <c r="O47" s="81">
        <f>AVERAGE($E42:$E56)</f>
        <v>-8.7771923771972678E-3</v>
      </c>
      <c r="P47" s="81">
        <f>STDEV($E42:$E56)</f>
        <v>2.2600422565200153E-2</v>
      </c>
      <c r="Q47" s="81">
        <f>O47+_xlfn.T.INV(0.025,14)*P47</f>
        <v>-5.7250277836355709E-2</v>
      </c>
      <c r="R47" s="81">
        <f>O47+_xlfn.T.INV(0.975,14)*P47</f>
        <v>3.9695893081961156E-2</v>
      </c>
      <c r="S47" s="95">
        <f t="shared" si="1"/>
        <v>9.6946170918316865E-2</v>
      </c>
      <c r="V47" s="80">
        <v>3</v>
      </c>
      <c r="W47" s="84">
        <f>AVERAGE($C42:$C56)</f>
        <v>-1.2496453900709122E-3</v>
      </c>
      <c r="X47" s="84">
        <f>STDEV($C42:$C56)</f>
        <v>5.1545766956162737E-4</v>
      </c>
      <c r="Y47" s="84">
        <f>W47+_xlfn.T.INV(0.025,14)*X47</f>
        <v>-2.3551921379318247E-3</v>
      </c>
      <c r="Z47" s="84">
        <f>W47+_xlfn.T.INV(0.975,14)*X47</f>
        <v>-1.4409864220999986E-4</v>
      </c>
      <c r="AA47" s="79"/>
      <c r="AB47" s="80">
        <v>3</v>
      </c>
      <c r="AC47" s="84">
        <f>AVERAGE($F42:$F56)</f>
        <v>-1.3621949401138123E-3</v>
      </c>
      <c r="AD47" s="84">
        <f>STDEV($F42:$F56)</f>
        <v>5.025658809075978E-4</v>
      </c>
      <c r="AE47" s="84">
        <f>AC47+_xlfn.T.INV(0.025,14)*AD47</f>
        <v>-2.4400915512861124E-3</v>
      </c>
      <c r="AF47" s="84">
        <f>AC47+_xlfn.T.INV(0.975,14)*AD47</f>
        <v>-2.8429832894151237E-4</v>
      </c>
    </row>
    <row r="48" spans="1:32" x14ac:dyDescent="0.25">
      <c r="A48" s="43">
        <v>2</v>
      </c>
      <c r="B48" s="43">
        <f>'data in order'!Q21</f>
        <v>-6.0999999999999943E-2</v>
      </c>
      <c r="C48" s="66">
        <f>'data in order'!R21</f>
        <v>-1.2978723404255307E-3</v>
      </c>
      <c r="D48" s="43">
        <v>47</v>
      </c>
      <c r="E48" s="79">
        <f>B48-('X ANOVA'!I$44*'X t tests'!D48+'X ANOVA'!I$43)</f>
        <v>-1.549733366190291E-2</v>
      </c>
      <c r="F48" s="83">
        <f>C48-('X ANOVA'!S$44*'X t tests'!D48+'X ANOVA'!S$43)</f>
        <v>-1.6036850630398293E-3</v>
      </c>
      <c r="H48" s="80">
        <v>4</v>
      </c>
      <c r="I48" s="81">
        <f>AVERAGE($B42:$B61)</f>
        <v>-5.8799999999999741E-2</v>
      </c>
      <c r="J48" s="81">
        <f>STDEV($B42:$B61)</f>
        <v>2.3055082782441911E-2</v>
      </c>
      <c r="K48" s="81">
        <f>I48+_xlfn.T.INV(0.025,19)*J48</f>
        <v>-0.10705484284002553</v>
      </c>
      <c r="L48" s="81">
        <f>I48+_xlfn.T.INV(0.975,19)*J48</f>
        <v>-1.0545157159973978E-2</v>
      </c>
      <c r="M48" s="95">
        <f t="shared" si="0"/>
        <v>9.6509685680051555E-2</v>
      </c>
      <c r="N48" s="80">
        <v>4</v>
      </c>
      <c r="O48" s="81">
        <f>AVERAGE($E42:$E61)</f>
        <v>-1.0007430384425878E-2</v>
      </c>
      <c r="P48" s="81">
        <f>STDEV($E42:$E61)</f>
        <v>2.1913365946530258E-2</v>
      </c>
      <c r="Q48" s="81">
        <f>O48+_xlfn.T.INV(0.025,19)*P48</f>
        <v>-5.5872632423565625E-2</v>
      </c>
      <c r="R48" s="81">
        <f>O48+_xlfn.T.INV(0.975,19)*P48</f>
        <v>3.5857771654713849E-2</v>
      </c>
      <c r="S48" s="95">
        <f t="shared" si="1"/>
        <v>9.1730404078279482E-2</v>
      </c>
      <c r="V48" s="80">
        <v>4</v>
      </c>
      <c r="W48" s="84">
        <f>AVERAGE($C42:$C61)</f>
        <v>-1.2510638297872283E-3</v>
      </c>
      <c r="X48" s="84">
        <f>STDEV($C42:$C61)</f>
        <v>4.9053367622216824E-4</v>
      </c>
      <c r="Y48" s="84">
        <f>W48+_xlfn.T.INV(0.025,19)*X48</f>
        <v>-2.2777626136175639E-3</v>
      </c>
      <c r="Z48" s="84">
        <f>W48+_xlfn.T.INV(0.975,19)*X48</f>
        <v>-2.2436504595689305E-4</v>
      </c>
      <c r="AA48" s="79"/>
      <c r="AB48" s="80">
        <v>4</v>
      </c>
      <c r="AC48" s="84">
        <f>AVERAGE($F42:$F61)</f>
        <v>-1.3765541314649135E-3</v>
      </c>
      <c r="AD48" s="84">
        <f>STDEV($F42:$F61)</f>
        <v>4.8124591068937926E-4</v>
      </c>
      <c r="AE48" s="84">
        <f>AC48+_xlfn.T.INV(0.025,19)*AD48</f>
        <v>-2.3838133986234175E-3</v>
      </c>
      <c r="AF48" s="84">
        <f>AC48+_xlfn.T.INV(0.975,19)*AD48</f>
        <v>-3.6929486430641013E-4</v>
      </c>
    </row>
    <row r="49" spans="1:32" x14ac:dyDescent="0.25">
      <c r="A49" s="43">
        <v>2</v>
      </c>
      <c r="B49" s="43">
        <f>'data in order'!W21</f>
        <v>-6.4000000000000057E-2</v>
      </c>
      <c r="C49" s="66">
        <f>'data in order'!X21</f>
        <v>-1.3617021276595756E-3</v>
      </c>
      <c r="D49" s="43">
        <v>47</v>
      </c>
      <c r="E49" s="79">
        <f>B49-('X ANOVA'!I$44*'X t tests'!D49+'X ANOVA'!I$43)</f>
        <v>-1.8497333661903023E-2</v>
      </c>
      <c r="F49" s="83">
        <f>C49-('X ANOVA'!S$44*'X t tests'!D49+'X ANOVA'!S$43)</f>
        <v>-1.6675148502738742E-3</v>
      </c>
      <c r="H49" s="80">
        <v>5</v>
      </c>
      <c r="I49" s="81">
        <f>AVERAGE($B42:$B66)</f>
        <v>-6.0839999999999748E-2</v>
      </c>
      <c r="J49" s="81">
        <f>STDEV($B42:$B66)</f>
        <v>2.4265338791508086E-2</v>
      </c>
      <c r="K49" s="81">
        <f>I49+_xlfn.T.INV(0.025,24)*J49</f>
        <v>-0.11092119782921001</v>
      </c>
      <c r="L49" s="81">
        <f>I49+_xlfn.T.INV(0.975,24)*J49</f>
        <v>-1.0758802170789485E-2</v>
      </c>
      <c r="M49" s="95">
        <f t="shared" si="0"/>
        <v>0.10016239565842053</v>
      </c>
      <c r="N49" s="80">
        <v>5</v>
      </c>
      <c r="O49" s="81">
        <f>AVERAGE($E42:$E66)</f>
        <v>-1.2240472449482495E-2</v>
      </c>
      <c r="P49" s="81">
        <f>STDEV($E42:$E66)</f>
        <v>2.3486134403671755E-2</v>
      </c>
      <c r="Q49" s="81">
        <f>O49+_xlfn.T.INV(0.025,24)*P49</f>
        <v>-6.071347146342311E-2</v>
      </c>
      <c r="R49" s="81">
        <f>O49+_xlfn.T.INV(0.975,24)*P49</f>
        <v>3.623252656445812E-2</v>
      </c>
      <c r="S49" s="95">
        <f t="shared" si="1"/>
        <v>9.6945998027881231E-2</v>
      </c>
      <c r="V49" s="80">
        <v>5</v>
      </c>
      <c r="W49" s="84">
        <f>AVERAGE($C42:$C66)</f>
        <v>-1.2944680851063775E-3</v>
      </c>
      <c r="X49" s="84">
        <f>STDEV($C42:$C66)</f>
        <v>5.1628380407464061E-4</v>
      </c>
      <c r="Y49" s="84">
        <f>W49+_xlfn.T.INV(0.025,24)*X49</f>
        <v>-2.3600254857278737E-3</v>
      </c>
      <c r="Z49" s="84">
        <f>W49+_xlfn.T.INV(0.975,24)*X49</f>
        <v>-2.2891068448488146E-4</v>
      </c>
      <c r="AA49" s="79"/>
      <c r="AB49" s="80">
        <v>5</v>
      </c>
      <c r="AC49" s="84">
        <f>AVERAGE($F42:$F66)</f>
        <v>-1.405684600852644E-3</v>
      </c>
      <c r="AD49" s="84">
        <f>STDEV($F42:$F66)</f>
        <v>5.0506406858378768E-4</v>
      </c>
      <c r="AE49" s="84">
        <f>AC49+_xlfn.T.INV(0.025,24)*AD49</f>
        <v>-2.4480856055327221E-3</v>
      </c>
      <c r="AF49" s="84">
        <f>AC49+_xlfn.T.INV(0.975,24)*AD49</f>
        <v>-3.6328359617256623E-4</v>
      </c>
    </row>
    <row r="50" spans="1:32" x14ac:dyDescent="0.25">
      <c r="A50" s="43">
        <v>2</v>
      </c>
      <c r="B50" s="43">
        <f>'data in order'!AC21</f>
        <v>-4.6999999999997044E-2</v>
      </c>
      <c r="C50" s="66">
        <f>'data in order'!AD21</f>
        <v>-9.9999999999993714E-4</v>
      </c>
      <c r="D50" s="43">
        <v>47</v>
      </c>
      <c r="E50" s="79">
        <f>B50-('X ANOVA'!I$44*'X t tests'!D50+'X ANOVA'!I$43)</f>
        <v>-1.4973336619000105E-3</v>
      </c>
      <c r="F50" s="83">
        <f>C50-('X ANOVA'!S$44*'X t tests'!D50+'X ANOVA'!S$43)</f>
        <v>-1.3058127226142358E-3</v>
      </c>
      <c r="H50" s="80">
        <v>6</v>
      </c>
      <c r="I50" s="81">
        <f>AVERAGE($B42:$B71)</f>
        <v>-6.1533333333333218E-2</v>
      </c>
      <c r="J50" s="81">
        <f>STDEV($B42:$B71)</f>
        <v>2.4800908400122508E-2</v>
      </c>
      <c r="K50" s="81">
        <f>I50+_xlfn.T.INV(0.025,29)*J50</f>
        <v>-0.11225688634508177</v>
      </c>
      <c r="L50" s="81">
        <f>I50+_xlfn.T.INV(0.975,29)*J50</f>
        <v>-1.0809780321584701E-2</v>
      </c>
      <c r="M50" s="95">
        <f t="shared" si="0"/>
        <v>0.10144710602349707</v>
      </c>
      <c r="N50" s="80">
        <v>6</v>
      </c>
      <c r="O50" s="81">
        <f>AVERAGE($E42:$E71)</f>
        <v>-1.2448898444773074E-2</v>
      </c>
      <c r="P50" s="81">
        <f>STDEV($E42:$E71)</f>
        <v>2.4125305380081143E-2</v>
      </c>
      <c r="Q50" s="81">
        <f>O50+_xlfn.T.INV(0.025,29)*P50</f>
        <v>-6.1790688133618647E-2</v>
      </c>
      <c r="R50" s="81">
        <f>O50+_xlfn.T.INV(0.975,29)*P50</f>
        <v>3.6892891244072468E-2</v>
      </c>
      <c r="S50" s="95">
        <f t="shared" si="1"/>
        <v>9.8683579377691122E-2</v>
      </c>
      <c r="V50" s="80">
        <v>6</v>
      </c>
      <c r="W50" s="84">
        <f>AVERAGE($C42:$C71)</f>
        <v>-1.309219858156026E-3</v>
      </c>
      <c r="X50" s="84">
        <f>STDEV($C42:$C71)</f>
        <v>5.276789021302665E-4</v>
      </c>
      <c r="Y50" s="84">
        <f>W50+_xlfn.T.INV(0.025,29)*X50</f>
        <v>-2.3884443903208893E-3</v>
      </c>
      <c r="Z50" s="84">
        <f>W50+_xlfn.T.INV(0.975,29)*X50</f>
        <v>-2.299953259911633E-4</v>
      </c>
      <c r="AA50" s="79"/>
      <c r="AB50" s="80">
        <v>6</v>
      </c>
      <c r="AC50" s="84">
        <f>AVERAGE($F42:$F71)</f>
        <v>-1.3610459755142221E-3</v>
      </c>
      <c r="AD50" s="84">
        <f>STDEV($F42:$F71)</f>
        <v>5.2739216668823126E-4</v>
      </c>
      <c r="AE50" s="84">
        <f>AC50+_xlfn.T.INV(0.025,29)*AD50</f>
        <v>-2.4396840678535849E-3</v>
      </c>
      <c r="AF50" s="84">
        <f>AC50+_xlfn.T.INV(0.975,29)*AD50</f>
        <v>-2.8240788317485978E-4</v>
      </c>
    </row>
    <row r="51" spans="1:32" x14ac:dyDescent="0.25">
      <c r="A51" s="43">
        <v>2</v>
      </c>
      <c r="B51" s="43">
        <f>'data in order'!AI21</f>
        <v>-6.0999999999999943E-2</v>
      </c>
      <c r="C51" s="66">
        <f>'data in order'!AJ21</f>
        <v>-1.2978723404255307E-3</v>
      </c>
      <c r="D51" s="43">
        <v>47</v>
      </c>
      <c r="E51" s="79">
        <f>B51-('X ANOVA'!I$44*'X t tests'!D51+'X ANOVA'!I$43)</f>
        <v>-1.549733366190291E-2</v>
      </c>
      <c r="F51" s="83">
        <f>C51-('X ANOVA'!S$44*'X t tests'!D51+'X ANOVA'!S$43)</f>
        <v>-1.6036850630398293E-3</v>
      </c>
      <c r="H51" s="80">
        <v>7</v>
      </c>
      <c r="I51" s="81">
        <f>AVERAGE($B42:$B76)</f>
        <v>-6.1999999999999847E-2</v>
      </c>
      <c r="J51" s="81">
        <f>STDEV($B42:$B76)</f>
        <v>2.4789703744996665E-2</v>
      </c>
      <c r="K51" s="81">
        <f>I51+_xlfn.T.INV(0.025,34)*J51</f>
        <v>-0.11237873932338222</v>
      </c>
      <c r="L51" s="81">
        <f>I51+_xlfn.T.INV(0.975,34)*J51</f>
        <v>-1.1621260676617479E-2</v>
      </c>
      <c r="M51" s="95">
        <f t="shared" si="0"/>
        <v>0.10075747864676474</v>
      </c>
      <c r="N51" s="80">
        <v>7</v>
      </c>
      <c r="O51" s="81">
        <f>AVERAGE($E42:$E76)</f>
        <v>-1.2346546500906906E-2</v>
      </c>
      <c r="P51" s="81">
        <f>STDEV($E42:$E76)</f>
        <v>2.4187916510515984E-2</v>
      </c>
      <c r="Q51" s="81">
        <f>O51+_xlfn.T.INV(0.025,34)*P51</f>
        <v>-6.150230702123842E-2</v>
      </c>
      <c r="R51" s="81">
        <f>O51+_xlfn.T.INV(0.975,34)*P51</f>
        <v>3.6809214019424608E-2</v>
      </c>
      <c r="S51" s="95">
        <f t="shared" si="1"/>
        <v>9.8311521040663027E-2</v>
      </c>
      <c r="V51" s="80">
        <v>7</v>
      </c>
      <c r="W51" s="84">
        <f>AVERAGE($C42:$C76)</f>
        <v>-1.3191489361702093E-3</v>
      </c>
      <c r="X51" s="84">
        <f>STDEV($C42:$C76)</f>
        <v>5.2744050521269493E-4</v>
      </c>
      <c r="Y51" s="84">
        <f>W51+_xlfn.T.INV(0.025,34)*X51</f>
        <v>-2.3910370068804723E-3</v>
      </c>
      <c r="Z51" s="84">
        <f>W51+_xlfn.T.INV(0.975,34)*X51</f>
        <v>-2.4726086545994634E-4</v>
      </c>
      <c r="AA51" s="79"/>
      <c r="AB51" s="80">
        <v>7</v>
      </c>
      <c r="AC51" s="84">
        <f>AVERAGE($F42:$F76)</f>
        <v>-1.3093787860031058E-3</v>
      </c>
      <c r="AD51" s="84">
        <f>STDEV($F42:$F76)</f>
        <v>5.4204668714940738E-4</v>
      </c>
      <c r="AE51" s="84">
        <f>AC51+_xlfn.T.INV(0.025,34)*AD51</f>
        <v>-2.4109501897563485E-3</v>
      </c>
      <c r="AF51" s="84">
        <f>AC51+_xlfn.T.INV(0.975,34)*AD51</f>
        <v>-2.0780738224986323E-4</v>
      </c>
    </row>
    <row r="52" spans="1:32" x14ac:dyDescent="0.25">
      <c r="A52" s="43">
        <v>3</v>
      </c>
      <c r="B52" s="43">
        <f>'data in order'!K38</f>
        <v>-1.1000000000002785E-2</v>
      </c>
      <c r="C52" s="66">
        <f>'data in order'!L38</f>
        <v>-2.3404255319154862E-4</v>
      </c>
      <c r="D52" s="43">
        <v>47</v>
      </c>
      <c r="E52" s="79">
        <f>B52-('X ANOVA'!I$69*'X t tests'!D52+'X ANOVA'!I$68)</f>
        <v>3.1888270083782089E-2</v>
      </c>
      <c r="F52" s="83">
        <f>C52-('X ANOVA'!S$69*'X t tests'!D52+'X ANOVA'!S$68)</f>
        <v>-6.1349374728383236E-4</v>
      </c>
      <c r="H52" s="80">
        <v>8</v>
      </c>
      <c r="I52" s="81">
        <f>AVERAGE($B42:$B81)</f>
        <v>-6.4149999999999888E-2</v>
      </c>
      <c r="J52" s="81">
        <f>STDEV($B42:$B81)</f>
        <v>2.7064547725571857E-2</v>
      </c>
      <c r="K52" s="81">
        <f>I52+_xlfn.T.INV(0.025,39)*J52</f>
        <v>-0.11889321493941563</v>
      </c>
      <c r="L52" s="81">
        <f>I52+_xlfn.T.INV(0.975,39)*J52</f>
        <v>-9.4067850605841566E-3</v>
      </c>
      <c r="M52" s="95">
        <f t="shared" si="0"/>
        <v>0.10948642987883148</v>
      </c>
      <c r="N52" s="80">
        <v>8</v>
      </c>
      <c r="O52" s="81">
        <f>AVERAGE($E42:$E81)</f>
        <v>-1.4066929457391636E-2</v>
      </c>
      <c r="P52" s="81">
        <f>STDEV($E42:$E81)</f>
        <v>2.6360129799503307E-2</v>
      </c>
      <c r="Q52" s="81">
        <f>O52+_xlfn.T.INV(0.025,39)*P52</f>
        <v>-6.7385324653837383E-2</v>
      </c>
      <c r="R52" s="81">
        <f>O52+_xlfn.T.INV(0.975,39)*P52</f>
        <v>3.9251465739054109E-2</v>
      </c>
      <c r="S52" s="95">
        <f t="shared" si="1"/>
        <v>0.10663679039289149</v>
      </c>
      <c r="V52" s="80">
        <v>8</v>
      </c>
      <c r="W52" s="84">
        <f>AVERAGE($C42:$C81)</f>
        <v>-1.3648936170212742E-3</v>
      </c>
      <c r="X52" s="84">
        <f>STDEV($C42:$C81)</f>
        <v>5.7584144096961424E-4</v>
      </c>
      <c r="Y52" s="84">
        <f>W52+_xlfn.T.INV(0.025,39)*X52</f>
        <v>-2.5296428710513963E-3</v>
      </c>
      <c r="Z52" s="84">
        <f>W52+_xlfn.T.INV(0.975,39)*X52</f>
        <v>-2.0014436299115187E-4</v>
      </c>
      <c r="AA52" s="79"/>
      <c r="AB52" s="80">
        <v>8</v>
      </c>
      <c r="AC52" s="84">
        <f>AVERAGE($F42:$F81)</f>
        <v>-1.3172148712187891E-3</v>
      </c>
      <c r="AD52" s="84">
        <f>STDEV($F42:$F81)</f>
        <v>5.7500348777620954E-4</v>
      </c>
      <c r="AE52" s="84">
        <f>AC52+_xlfn.T.INV(0.025,39)*AD52</f>
        <v>-2.4802692049331961E-3</v>
      </c>
      <c r="AF52" s="84">
        <f>AC52+_xlfn.T.INV(0.975,39)*AD52</f>
        <v>-1.5416053750438212E-4</v>
      </c>
    </row>
    <row r="53" spans="1:32" x14ac:dyDescent="0.25">
      <c r="A53" s="43">
        <v>3</v>
      </c>
      <c r="B53" s="43">
        <f>'data in order'!Q38</f>
        <v>-5.7999999999999829E-2</v>
      </c>
      <c r="C53" s="66">
        <f>'data in order'!R38</f>
        <v>-1.2340425531914858E-3</v>
      </c>
      <c r="D53" s="43">
        <v>47</v>
      </c>
      <c r="E53" s="79">
        <f>B53-('X ANOVA'!I$69*'X t tests'!D53+'X ANOVA'!I$68)</f>
        <v>-1.5111729916214955E-2</v>
      </c>
      <c r="F53" s="83">
        <f>C53-('X ANOVA'!S$69*'X t tests'!D53+'X ANOVA'!S$68)</f>
        <v>-1.6134937472837695E-3</v>
      </c>
      <c r="M53" s="95">
        <f t="shared" si="0"/>
        <v>0</v>
      </c>
      <c r="S53" s="95">
        <f t="shared" si="1"/>
        <v>0</v>
      </c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</row>
    <row r="54" spans="1:32" x14ac:dyDescent="0.25">
      <c r="A54" s="43">
        <v>3</v>
      </c>
      <c r="B54" s="43">
        <f>'data in order'!W38</f>
        <v>-8.2000000000000739E-2</v>
      </c>
      <c r="C54" s="66">
        <f>'data in order'!X38</f>
        <v>-1.7446808510638455E-3</v>
      </c>
      <c r="D54" s="43">
        <v>47</v>
      </c>
      <c r="E54" s="79">
        <f>B54-('X ANOVA'!I$69*'X t tests'!D54+'X ANOVA'!I$68)</f>
        <v>-3.9111729916215865E-2</v>
      </c>
      <c r="F54" s="83">
        <f>C54-('X ANOVA'!S$69*'X t tests'!D54+'X ANOVA'!S$68)</f>
        <v>-2.1241320451561292E-3</v>
      </c>
      <c r="M54" s="95">
        <f t="shared" si="0"/>
        <v>0</v>
      </c>
      <c r="S54" s="95">
        <f t="shared" si="1"/>
        <v>0</v>
      </c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</row>
    <row r="55" spans="1:32" x14ac:dyDescent="0.25">
      <c r="A55" s="43">
        <v>3</v>
      </c>
      <c r="B55" s="43">
        <f>'data in order'!AC38</f>
        <v>-4.2999999999999261E-2</v>
      </c>
      <c r="C55" s="66">
        <f>'data in order'!AD38</f>
        <v>-9.1489361702126086E-4</v>
      </c>
      <c r="D55" s="43">
        <v>47</v>
      </c>
      <c r="E55" s="79">
        <f>B55-('X ANOVA'!I$69*'X t tests'!D55+'X ANOVA'!I$68)</f>
        <v>-1.1172991621438699E-4</v>
      </c>
      <c r="F55" s="83">
        <f>C55-('X ANOVA'!S$69*'X t tests'!D55+'X ANOVA'!S$68)</f>
        <v>-1.2943448111135446E-3</v>
      </c>
      <c r="M55" s="95">
        <f t="shared" si="0"/>
        <v>0</v>
      </c>
      <c r="S55" s="95">
        <f t="shared" si="1"/>
        <v>0</v>
      </c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</row>
    <row r="56" spans="1:32" x14ac:dyDescent="0.25">
      <c r="A56" s="43">
        <v>3</v>
      </c>
      <c r="B56" s="43">
        <f>'data in order'!AI38</f>
        <v>-8.2999999999998408E-2</v>
      </c>
      <c r="C56" s="66">
        <f>'data in order'!AJ38</f>
        <v>-1.7659574468084768E-3</v>
      </c>
      <c r="D56" s="43">
        <v>47</v>
      </c>
      <c r="E56" s="79">
        <f>B56-('X ANOVA'!I$69*'X t tests'!D56+'X ANOVA'!I$68)</f>
        <v>-4.0111729916213534E-2</v>
      </c>
      <c r="F56" s="83">
        <f>C56-('X ANOVA'!S$69*'X t tests'!D56+'X ANOVA'!S$68)</f>
        <v>-2.1454086409007605E-3</v>
      </c>
      <c r="M56" s="95">
        <f t="shared" si="0"/>
        <v>0</v>
      </c>
      <c r="S56" s="95">
        <f t="shared" si="1"/>
        <v>0</v>
      </c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</row>
    <row r="57" spans="1:32" x14ac:dyDescent="0.25">
      <c r="A57" s="43">
        <v>4</v>
      </c>
      <c r="B57" s="43">
        <f>'data in order'!K55</f>
        <v>-2.4999999999998579E-2</v>
      </c>
      <c r="C57" s="66">
        <f>'data in order'!L55</f>
        <v>-5.3191489361699104E-4</v>
      </c>
      <c r="D57" s="43">
        <v>47</v>
      </c>
      <c r="E57" s="79">
        <f>B57-('X ANOVA'!I$94*'X t tests'!D57+'X ANOVA'!I$93)</f>
        <v>2.0301855593890056E-2</v>
      </c>
      <c r="F57" s="83">
        <f>C57-('X ANOVA'!S$94*'X t tests'!D57+'X ANOVA'!S$93)</f>
        <v>-6.9622745019903138E-4</v>
      </c>
      <c r="M57" s="95">
        <f t="shared" si="0"/>
        <v>0</v>
      </c>
      <c r="S57" s="95">
        <f t="shared" si="1"/>
        <v>0</v>
      </c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</row>
    <row r="58" spans="1:32" x14ac:dyDescent="0.25">
      <c r="A58" s="43">
        <v>4</v>
      </c>
      <c r="B58" s="43">
        <f>'data in order'!Q55</f>
        <v>-5.4999999999999716E-2</v>
      </c>
      <c r="C58" s="66">
        <f>'data in order'!R55</f>
        <v>-1.1702127659574408E-3</v>
      </c>
      <c r="D58" s="43">
        <v>47</v>
      </c>
      <c r="E58" s="79">
        <f>B58-('X ANOVA'!I$94*'X t tests'!D58+'X ANOVA'!I$93)</f>
        <v>-9.6981444061110811E-3</v>
      </c>
      <c r="F58" s="83">
        <f>C58-('X ANOVA'!S$94*'X t tests'!D58+'X ANOVA'!S$93)</f>
        <v>-1.3345253225394813E-3</v>
      </c>
      <c r="M58" s="95">
        <f t="shared" si="0"/>
        <v>0</v>
      </c>
      <c r="S58" s="95">
        <f t="shared" si="1"/>
        <v>0</v>
      </c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</row>
    <row r="59" spans="1:32" x14ac:dyDescent="0.25">
      <c r="A59" s="43">
        <v>4</v>
      </c>
      <c r="B59" s="43">
        <f>'data in order'!W55</f>
        <v>-7.3999999999998067E-2</v>
      </c>
      <c r="C59" s="66">
        <f>'data in order'!X55</f>
        <v>-1.5744680851063418E-3</v>
      </c>
      <c r="D59" s="43">
        <v>47</v>
      </c>
      <c r="E59" s="79">
        <f>B59-('X ANOVA'!I$94*'X t tests'!D59+'X ANOVA'!I$93)</f>
        <v>-2.8698144406109433E-2</v>
      </c>
      <c r="F59" s="83">
        <f>C59-('X ANOVA'!S$94*'X t tests'!D59+'X ANOVA'!S$93)</f>
        <v>-1.7387806416883822E-3</v>
      </c>
      <c r="M59" s="95">
        <f t="shared" si="0"/>
        <v>0</v>
      </c>
      <c r="S59" s="95">
        <f t="shared" si="1"/>
        <v>0</v>
      </c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</row>
    <row r="60" spans="1:32" x14ac:dyDescent="0.25">
      <c r="A60" s="43">
        <v>4</v>
      </c>
      <c r="B60" s="43">
        <f>'data in order'!AC55</f>
        <v>-8.100000000000307E-2</v>
      </c>
      <c r="C60" s="66">
        <f>'data in order'!AD55</f>
        <v>-1.7234042553192143E-3</v>
      </c>
      <c r="D60" s="43">
        <v>47</v>
      </c>
      <c r="E60" s="79">
        <f>B60-('X ANOVA'!I$94*'X t tests'!D60+'X ANOVA'!I$93)</f>
        <v>-3.5698144406114435E-2</v>
      </c>
      <c r="F60" s="83">
        <f>C60-('X ANOVA'!S$94*'X t tests'!D60+'X ANOVA'!S$93)</f>
        <v>-1.8877168119012548E-3</v>
      </c>
      <c r="M60" s="95">
        <f t="shared" si="0"/>
        <v>0</v>
      </c>
      <c r="S60" s="95">
        <f t="shared" si="1"/>
        <v>0</v>
      </c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</row>
    <row r="61" spans="1:32" x14ac:dyDescent="0.25">
      <c r="A61" s="43">
        <v>4</v>
      </c>
      <c r="B61" s="43">
        <f>'data in order'!AI55</f>
        <v>-6.0000000000002274E-2</v>
      </c>
      <c r="C61" s="66">
        <f>'data in order'!AJ55</f>
        <v>-1.2765957446808994E-3</v>
      </c>
      <c r="D61" s="43">
        <v>47</v>
      </c>
      <c r="E61" s="79">
        <f>B61-('X ANOVA'!I$94*'X t tests'!D61+'X ANOVA'!I$93)</f>
        <v>-1.4698144406113639E-2</v>
      </c>
      <c r="F61" s="83">
        <f>C61-('X ANOVA'!S$94*'X t tests'!D61+'X ANOVA'!S$93)</f>
        <v>-1.4409083012629398E-3</v>
      </c>
      <c r="M61" s="95">
        <f t="shared" si="0"/>
        <v>0</v>
      </c>
      <c r="S61" s="95">
        <f t="shared" si="1"/>
        <v>0</v>
      </c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</row>
    <row r="62" spans="1:32" x14ac:dyDescent="0.25">
      <c r="A62" s="43">
        <v>5</v>
      </c>
      <c r="B62" s="43">
        <f>'data in order'!K72</f>
        <v>-2.1999999999998465E-2</v>
      </c>
      <c r="C62" s="66">
        <f>'data in order'!L72</f>
        <v>-4.6808510638294605E-4</v>
      </c>
      <c r="D62" s="43">
        <v>47</v>
      </c>
      <c r="E62" s="79">
        <f>B62-('X ANOVA'!I$119*'X t tests'!D62+'X ANOVA'!I$118)</f>
        <v>2.5827359290292354E-2</v>
      </c>
      <c r="F62" s="83">
        <f>C62-('X ANOVA'!S$119*'X t tests'!D62+'X ANOVA'!S$118)</f>
        <v>-5.2220647840353889E-4</v>
      </c>
      <c r="M62" s="95">
        <f t="shared" si="0"/>
        <v>0</v>
      </c>
      <c r="S62" s="95">
        <f t="shared" si="1"/>
        <v>0</v>
      </c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</row>
    <row r="63" spans="1:32" x14ac:dyDescent="0.25">
      <c r="A63" s="43">
        <v>5</v>
      </c>
      <c r="B63" s="43">
        <f>'data in order'!Q72</f>
        <v>-5.5999999999997385E-2</v>
      </c>
      <c r="C63" s="66">
        <f>'data in order'!R72</f>
        <v>-1.1914893617020719E-3</v>
      </c>
      <c r="D63" s="43">
        <v>47</v>
      </c>
      <c r="E63" s="79">
        <f>B63-('X ANOVA'!I$119*'X t tests'!D63+'X ANOVA'!I$118)</f>
        <v>-8.1726407097065662E-3</v>
      </c>
      <c r="F63" s="83">
        <f>C63-('X ANOVA'!S$119*'X t tests'!D63+'X ANOVA'!S$118)</f>
        <v>-1.2456107337226647E-3</v>
      </c>
      <c r="M63" s="95">
        <f t="shared" si="0"/>
        <v>0</v>
      </c>
      <c r="S63" s="95">
        <f t="shared" si="1"/>
        <v>0</v>
      </c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</row>
    <row r="64" spans="1:32" x14ac:dyDescent="0.25">
      <c r="A64" s="43">
        <v>5</v>
      </c>
      <c r="B64" s="43">
        <f>'data in order'!W72</f>
        <v>-9.1999999999998749E-2</v>
      </c>
      <c r="C64" s="66">
        <f>'data in order'!X72</f>
        <v>-1.9574468085106116E-3</v>
      </c>
      <c r="D64" s="43">
        <v>47</v>
      </c>
      <c r="E64" s="79">
        <f>B64-('X ANOVA'!I$119*'X t tests'!D64+'X ANOVA'!I$118)</f>
        <v>-4.417264070970793E-2</v>
      </c>
      <c r="F64" s="83">
        <f>C64-('X ANOVA'!S$119*'X t tests'!D64+'X ANOVA'!S$118)</f>
        <v>-2.0115681805312046E-3</v>
      </c>
      <c r="M64" s="95">
        <f t="shared" si="0"/>
        <v>0</v>
      </c>
      <c r="S64" s="95">
        <f t="shared" si="1"/>
        <v>0</v>
      </c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</row>
    <row r="65" spans="1:32" x14ac:dyDescent="0.25">
      <c r="A65" s="43">
        <v>5</v>
      </c>
      <c r="B65" s="43">
        <f>'data in order'!AC72</f>
        <v>-9.100000000000108E-2</v>
      </c>
      <c r="C65" s="66">
        <f>'data in order'!AD72</f>
        <v>-1.9361702127659805E-3</v>
      </c>
      <c r="D65" s="43">
        <v>47</v>
      </c>
      <c r="E65" s="79">
        <f>B65-('X ANOVA'!I$119*'X t tests'!D65+'X ANOVA'!I$118)</f>
        <v>-4.3172640709710261E-2</v>
      </c>
      <c r="F65" s="83">
        <f>C65-('X ANOVA'!S$119*'X t tests'!D65+'X ANOVA'!S$118)</f>
        <v>-1.9902915847865733E-3</v>
      </c>
      <c r="M65" s="95">
        <f t="shared" si="0"/>
        <v>0</v>
      </c>
      <c r="S65" s="95">
        <f t="shared" si="1"/>
        <v>0</v>
      </c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</row>
    <row r="66" spans="1:32" x14ac:dyDescent="0.25">
      <c r="A66" s="43">
        <v>5</v>
      </c>
      <c r="B66" s="43">
        <f>'data in order'!AI72</f>
        <v>-8.4000000000003183E-2</v>
      </c>
      <c r="C66" s="66">
        <f>'data in order'!AJ72</f>
        <v>-1.7872340425532593E-3</v>
      </c>
      <c r="D66" s="43">
        <v>47</v>
      </c>
      <c r="E66" s="79">
        <f>B66-('X ANOVA'!I$119*'X t tests'!D66+'X ANOVA'!I$118)</f>
        <v>-3.6172640709712364E-2</v>
      </c>
      <c r="F66" s="83">
        <f>C66-('X ANOVA'!S$119*'X t tests'!D66+'X ANOVA'!S$118)</f>
        <v>-1.8413554145738521E-3</v>
      </c>
      <c r="M66" s="95">
        <f t="shared" si="0"/>
        <v>0</v>
      </c>
      <c r="S66" s="95">
        <f t="shared" si="1"/>
        <v>0</v>
      </c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</row>
    <row r="67" spans="1:32" x14ac:dyDescent="0.25">
      <c r="A67" s="43">
        <v>6</v>
      </c>
      <c r="B67" s="43">
        <f>'data in order'!K89</f>
        <v>-5.1999999999999602E-2</v>
      </c>
      <c r="C67" s="66">
        <f>'data in order'!L89</f>
        <v>-1.1063829787233959E-3</v>
      </c>
      <c r="D67" s="43">
        <v>47</v>
      </c>
      <c r="E67" s="79">
        <f>B67-('X ANOVA'!I$144*'X t tests'!D67+'X ANOVA'!I$143)</f>
        <v>-4.9102842122500379E-4</v>
      </c>
      <c r="F67" s="83">
        <f>C67-('X ANOVA'!S$144*'X t tests'!D67+'X ANOVA'!S$143)</f>
        <v>-8.6125710414123907E-4</v>
      </c>
      <c r="M67" s="95">
        <f t="shared" si="0"/>
        <v>0</v>
      </c>
      <c r="S67" s="95">
        <f t="shared" si="1"/>
        <v>0</v>
      </c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</row>
    <row r="68" spans="1:32" x14ac:dyDescent="0.25">
      <c r="A68" s="43">
        <v>6</v>
      </c>
      <c r="B68" s="43">
        <f>'data in order'!Q89</f>
        <v>-4.5000000000001705E-2</v>
      </c>
      <c r="C68" s="66">
        <f>'data in order'!R89</f>
        <v>-9.5744680851067457E-4</v>
      </c>
      <c r="D68" s="43">
        <v>47</v>
      </c>
      <c r="E68" s="79">
        <f>B68-('X ANOVA'!I$144*'X t tests'!D68+'X ANOVA'!I$143)</f>
        <v>6.508971578772893E-3</v>
      </c>
      <c r="F68" s="83">
        <f>C68-('X ANOVA'!S$144*'X t tests'!D68+'X ANOVA'!S$143)</f>
        <v>-7.1232093392851776E-4</v>
      </c>
      <c r="M68" s="95">
        <f t="shared" si="0"/>
        <v>0</v>
      </c>
      <c r="S68" s="95">
        <f t="shared" si="1"/>
        <v>0</v>
      </c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</row>
    <row r="69" spans="1:32" x14ac:dyDescent="0.25">
      <c r="A69" s="43">
        <v>6</v>
      </c>
      <c r="B69" s="43">
        <f>'data in order'!W89</f>
        <v>-0.10999999999999943</v>
      </c>
      <c r="C69" s="66">
        <f>'data in order'!X89</f>
        <v>-2.3404255319148816E-3</v>
      </c>
      <c r="D69" s="43">
        <v>47</v>
      </c>
      <c r="E69" s="79">
        <f>B69-('X ANOVA'!I$144*'X t tests'!D69+'X ANOVA'!I$143)</f>
        <v>-5.8491028421224833E-2</v>
      </c>
      <c r="F69" s="83">
        <f>C69-('X ANOVA'!S$144*'X t tests'!D69+'X ANOVA'!S$143)</f>
        <v>-2.0952996573327248E-3</v>
      </c>
      <c r="M69" s="95">
        <f t="shared" si="0"/>
        <v>0</v>
      </c>
      <c r="S69" s="95">
        <f t="shared" si="1"/>
        <v>0</v>
      </c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</row>
    <row r="70" spans="1:32" x14ac:dyDescent="0.25">
      <c r="A70" s="43">
        <v>6</v>
      </c>
      <c r="B70" s="43">
        <f>'data in order'!AC89</f>
        <v>-8.100000000000307E-2</v>
      </c>
      <c r="C70" s="66">
        <f>'data in order'!AD89</f>
        <v>-1.7234042553192143E-3</v>
      </c>
      <c r="D70" s="43">
        <v>47</v>
      </c>
      <c r="E70" s="79">
        <f>B70-('X ANOVA'!I$144*'X t tests'!D70+'X ANOVA'!I$143)</f>
        <v>-2.9491028421228471E-2</v>
      </c>
      <c r="F70" s="83">
        <f>C70-('X ANOVA'!S$144*'X t tests'!D70+'X ANOVA'!S$143)</f>
        <v>-1.4782783807370575E-3</v>
      </c>
      <c r="M70" s="95">
        <f t="shared" ref="M70:M133" si="2">L70-K70</f>
        <v>0</v>
      </c>
      <c r="S70" s="95">
        <f t="shared" ref="S70:S133" si="3">R70-Q70</f>
        <v>0</v>
      </c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</row>
    <row r="71" spans="1:32" x14ac:dyDescent="0.25">
      <c r="A71" s="43">
        <v>6</v>
      </c>
      <c r="B71" s="43">
        <f>'data in order'!AI89</f>
        <v>-3.6999999999999034E-2</v>
      </c>
      <c r="C71" s="66">
        <f>'data in order'!AJ89</f>
        <v>-7.8723404255317089E-4</v>
      </c>
      <c r="D71" s="43">
        <v>47</v>
      </c>
      <c r="E71" s="79">
        <f>B71-('X ANOVA'!I$144*'X t tests'!D71+'X ANOVA'!I$143)</f>
        <v>1.4508971578775565E-2</v>
      </c>
      <c r="F71" s="83">
        <f>C71-('X ANOVA'!S$144*'X t tests'!D71+'X ANOVA'!S$143)</f>
        <v>-5.4210816797101407E-4</v>
      </c>
      <c r="M71" s="95">
        <f t="shared" si="2"/>
        <v>0</v>
      </c>
      <c r="S71" s="95">
        <f t="shared" si="3"/>
        <v>0</v>
      </c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</row>
    <row r="72" spans="1:32" x14ac:dyDescent="0.25">
      <c r="A72" s="43">
        <v>7</v>
      </c>
      <c r="B72" s="43">
        <f>'data in order'!K106</f>
        <v>-4.5000000000001705E-2</v>
      </c>
      <c r="C72" s="66">
        <f>'data in order'!L106</f>
        <v>-9.5744680851067457E-4</v>
      </c>
      <c r="D72" s="43">
        <v>47</v>
      </c>
      <c r="E72" s="79">
        <f>B72-('X ANOVA'!I$169*'X t tests'!D72+'X ANOVA'!I$168)</f>
        <v>8.0675651622879874E-3</v>
      </c>
      <c r="F72" s="83">
        <f>C72-('X ANOVA'!S$169*'X t tests'!D72+'X ANOVA'!S$168)</f>
        <v>-5.7809905319177151E-4</v>
      </c>
      <c r="M72" s="95">
        <f t="shared" si="2"/>
        <v>0</v>
      </c>
      <c r="S72" s="95">
        <f t="shared" si="3"/>
        <v>0</v>
      </c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</row>
    <row r="73" spans="1:32" x14ac:dyDescent="0.25">
      <c r="A73" s="43">
        <v>7</v>
      </c>
      <c r="B73" s="43">
        <f>'data in order'!Q106</f>
        <v>-4.5999999999999375E-2</v>
      </c>
      <c r="C73" s="66">
        <f>'data in order'!R106</f>
        <v>-9.787234042553058E-4</v>
      </c>
      <c r="D73" s="43">
        <v>47</v>
      </c>
      <c r="E73" s="79">
        <f>B73-('X ANOVA'!I$169*'X t tests'!D73+'X ANOVA'!I$168)</f>
        <v>7.0675651622903179E-3</v>
      </c>
      <c r="F73" s="83">
        <f>C73-('X ANOVA'!S$169*'X t tests'!D73+'X ANOVA'!S$168)</f>
        <v>-5.9937564893640274E-4</v>
      </c>
      <c r="M73" s="95"/>
      <c r="S73" s="95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</row>
    <row r="74" spans="1:32" x14ac:dyDescent="0.25">
      <c r="A74" s="43">
        <v>7</v>
      </c>
      <c r="B74" s="43">
        <f>'data in order'!W106</f>
        <v>-8.2000000000000739E-2</v>
      </c>
      <c r="C74" s="66">
        <f>'data in order'!X106</f>
        <v>-1.7446808510638455E-3</v>
      </c>
      <c r="D74" s="43">
        <v>47</v>
      </c>
      <c r="E74" s="79">
        <f>B74-('X ANOVA'!I$169*'X t tests'!D74+'X ANOVA'!I$168)</f>
        <v>-2.8932434837711046E-2</v>
      </c>
      <c r="F74" s="83">
        <f>C74-('X ANOVA'!S$169*'X t tests'!D74+'X ANOVA'!S$168)</f>
        <v>-1.3653330957449424E-3</v>
      </c>
      <c r="M74" s="95"/>
      <c r="S74" s="95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</row>
    <row r="75" spans="1:32" x14ac:dyDescent="0.25">
      <c r="A75" s="43">
        <v>7</v>
      </c>
      <c r="B75" s="43">
        <f>'data in order'!AC106</f>
        <v>-0.10499999999999687</v>
      </c>
      <c r="C75" s="66">
        <f>'data in order'!AD106</f>
        <v>-2.2340425531914227E-3</v>
      </c>
      <c r="D75" s="43">
        <v>47</v>
      </c>
      <c r="E75" s="79">
        <f>B75-('X ANOVA'!I$169*'X t tests'!D75+'X ANOVA'!I$168)</f>
        <v>-5.1932434837707181E-2</v>
      </c>
      <c r="F75" s="83">
        <f>C75-('X ANOVA'!S$169*'X t tests'!D75+'X ANOVA'!S$168)</f>
        <v>-1.8546947978725196E-3</v>
      </c>
      <c r="M75" s="95">
        <f t="shared" si="2"/>
        <v>0</v>
      </c>
      <c r="S75" s="95">
        <f t="shared" si="3"/>
        <v>0</v>
      </c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</row>
    <row r="76" spans="1:32" x14ac:dyDescent="0.25">
      <c r="A76" s="43">
        <v>7</v>
      </c>
      <c r="B76" s="43">
        <f>'data in order'!AI106</f>
        <v>-4.5999999999999375E-2</v>
      </c>
      <c r="C76" s="66">
        <f>'data in order'!AJ106</f>
        <v>-9.787234042553058E-4</v>
      </c>
      <c r="D76" s="43">
        <v>47</v>
      </c>
      <c r="E76" s="79">
        <f>B76-('X ANOVA'!I$169*'X t tests'!D76+'X ANOVA'!I$168)</f>
        <v>7.0675651622903179E-3</v>
      </c>
      <c r="F76" s="83">
        <f>C76-('X ANOVA'!S$169*'X t tests'!D76+'X ANOVA'!S$168)</f>
        <v>-5.9937564893640274E-4</v>
      </c>
      <c r="M76" s="95">
        <f t="shared" si="2"/>
        <v>0</v>
      </c>
      <c r="S76" s="95">
        <f t="shared" si="3"/>
        <v>0</v>
      </c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</row>
    <row r="77" spans="1:32" x14ac:dyDescent="0.25">
      <c r="A77" s="43">
        <v>8</v>
      </c>
      <c r="B77" s="43">
        <f>'data in order'!K123</f>
        <v>-4.6999999999997044E-2</v>
      </c>
      <c r="C77" s="66">
        <f>'data in order'!L123</f>
        <v>-9.9999999999993714E-4</v>
      </c>
      <c r="D77" s="43">
        <v>47</v>
      </c>
      <c r="E77" s="79">
        <f>B77-('X ANOVA'!I$194*'X t tests'!D77+'X ANOVA'!I$193)</f>
        <v>6.0903898472183804E-3</v>
      </c>
      <c r="F77" s="83">
        <f>C77-('X ANOVA'!S$194*'X t tests'!D77+'X ANOVA'!S$193)</f>
        <v>-6.8696108474978449E-4</v>
      </c>
      <c r="M77" s="95">
        <f t="shared" si="2"/>
        <v>0</v>
      </c>
      <c r="S77" s="95">
        <f t="shared" si="3"/>
        <v>0</v>
      </c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</row>
    <row r="78" spans="1:32" x14ac:dyDescent="0.25">
      <c r="A78" s="43">
        <v>8</v>
      </c>
      <c r="B78" s="43">
        <f>'data in order'!Q123</f>
        <v>-7.6000000000000512E-2</v>
      </c>
      <c r="C78" s="66">
        <f>'data in order'!R123</f>
        <v>-1.6170212765957556E-3</v>
      </c>
      <c r="D78" s="43">
        <v>47</v>
      </c>
      <c r="E78" s="79">
        <f>B78-('X ANOVA'!I$194*'X t tests'!D78+'X ANOVA'!I$193)</f>
        <v>-2.2909610152785087E-2</v>
      </c>
      <c r="F78" s="83">
        <f>C78-('X ANOVA'!S$194*'X t tests'!D78+'X ANOVA'!S$193)</f>
        <v>-1.3039823613456029E-3</v>
      </c>
      <c r="M78" s="95">
        <f t="shared" si="2"/>
        <v>0</v>
      </c>
      <c r="S78" s="95">
        <f t="shared" si="3"/>
        <v>0</v>
      </c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</row>
    <row r="79" spans="1:32" x14ac:dyDescent="0.25">
      <c r="A79" s="43">
        <v>8</v>
      </c>
      <c r="B79" s="43">
        <f>'data in order'!W123</f>
        <v>-8.8000000000000966E-2</v>
      </c>
      <c r="C79" s="66">
        <f>'data in order'!X123</f>
        <v>-1.8723404255319355E-3</v>
      </c>
      <c r="D79" s="43">
        <v>47</v>
      </c>
      <c r="E79" s="79">
        <f>B79-('X ANOVA'!I$194*'X t tests'!D79+'X ANOVA'!I$193)</f>
        <v>-3.4909610152785542E-2</v>
      </c>
      <c r="F79" s="83">
        <f>C79-('X ANOVA'!S$194*'X t tests'!D79+'X ANOVA'!S$193)</f>
        <v>-1.5593015102817829E-3</v>
      </c>
      <c r="M79" s="95">
        <f t="shared" si="2"/>
        <v>0</v>
      </c>
      <c r="S79" s="95">
        <f t="shared" si="3"/>
        <v>0</v>
      </c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</row>
    <row r="80" spans="1:32" x14ac:dyDescent="0.25">
      <c r="A80" s="43">
        <v>8</v>
      </c>
      <c r="B80" s="43">
        <f>'data in order'!AC123</f>
        <v>-0.14200000000000301</v>
      </c>
      <c r="C80" s="66">
        <f>'data in order'!AD123</f>
        <v>-3.021276595744745E-3</v>
      </c>
      <c r="D80" s="43">
        <v>47</v>
      </c>
      <c r="E80" s="79">
        <f>B80-('X ANOVA'!I$194*'X t tests'!D80+'X ANOVA'!I$193)</f>
        <v>-8.8909610152787588E-2</v>
      </c>
      <c r="F80" s="83">
        <f>C80-('X ANOVA'!S$194*'X t tests'!D80+'X ANOVA'!S$193)</f>
        <v>-2.7082376804945926E-3</v>
      </c>
      <c r="M80" s="95">
        <f t="shared" si="2"/>
        <v>0</v>
      </c>
      <c r="S80" s="95">
        <f t="shared" si="3"/>
        <v>0</v>
      </c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</row>
    <row r="81" spans="1:32" x14ac:dyDescent="0.25">
      <c r="A81" s="43">
        <v>8</v>
      </c>
      <c r="B81" s="43">
        <f>'data in order'!AI123</f>
        <v>-4.2999999999999261E-2</v>
      </c>
      <c r="C81" s="66">
        <f>'data in order'!AJ123</f>
        <v>-9.1489361702126086E-4</v>
      </c>
      <c r="D81" s="43">
        <v>47</v>
      </c>
      <c r="E81" s="79">
        <f>B81-('X ANOVA'!I$194*'X t tests'!D81+'X ANOVA'!I$193)</f>
        <v>1.0090389847216163E-2</v>
      </c>
      <c r="F81" s="83">
        <f>C81-('X ANOVA'!S$194*'X t tests'!D81+'X ANOVA'!S$193)</f>
        <v>-6.0185470177110821E-4</v>
      </c>
      <c r="M81" s="95">
        <f t="shared" si="2"/>
        <v>0</v>
      </c>
      <c r="S81" s="95">
        <f t="shared" si="3"/>
        <v>0</v>
      </c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</row>
    <row r="82" spans="1:32" ht="15.6" x14ac:dyDescent="0.3">
      <c r="A82" s="43">
        <v>1</v>
      </c>
      <c r="B82" s="43">
        <f>'data in order'!K5</f>
        <v>-0.13100000000000023</v>
      </c>
      <c r="C82" s="66">
        <f>'data in order'!L5</f>
        <v>-1.3936170212765981E-3</v>
      </c>
      <c r="D82" s="43">
        <v>94</v>
      </c>
      <c r="E82" s="79">
        <f>B82-('X ANOVA'!I$18*'X t tests'!D82+'X ANOVA'!I$17)</f>
        <v>1.5540305569245461E-2</v>
      </c>
      <c r="F82" s="83">
        <f>C82-('X ANOVA'!S$18*'X t tests'!D82+'X ANOVA'!S$17)</f>
        <v>-4.1953748658634586E-4</v>
      </c>
      <c r="H82" s="91" t="s">
        <v>176</v>
      </c>
      <c r="I82" s="91"/>
      <c r="J82" s="91"/>
      <c r="K82" s="91"/>
      <c r="L82" s="91"/>
      <c r="M82" s="95"/>
      <c r="N82" s="91" t="s">
        <v>186</v>
      </c>
      <c r="O82" s="91"/>
      <c r="P82" s="91"/>
      <c r="Q82" s="91"/>
      <c r="R82" s="91"/>
      <c r="S82" s="95"/>
      <c r="V82" s="91" t="s">
        <v>193</v>
      </c>
      <c r="W82" s="91"/>
      <c r="X82" s="91"/>
      <c r="Y82" s="91"/>
      <c r="Z82" s="91"/>
      <c r="AA82" s="79"/>
      <c r="AB82" s="91" t="s">
        <v>187</v>
      </c>
      <c r="AC82" s="91"/>
      <c r="AD82" s="91"/>
      <c r="AE82" s="91"/>
      <c r="AF82" s="91"/>
    </row>
    <row r="83" spans="1:32" x14ac:dyDescent="0.25">
      <c r="A83" s="43">
        <v>1</v>
      </c>
      <c r="B83" s="43">
        <f>'data in order'!Q5</f>
        <v>-0.11299999999999955</v>
      </c>
      <c r="C83" s="66">
        <f>'data in order'!R5</f>
        <v>-1.2021276595744633E-3</v>
      </c>
      <c r="D83" s="43">
        <v>94</v>
      </c>
      <c r="E83" s="79">
        <f>B83-('X ANOVA'!I$18*'X t tests'!D83+'X ANOVA'!I$17)</f>
        <v>3.3540305569246143E-2</v>
      </c>
      <c r="F83" s="83">
        <f>C83-('X ANOVA'!S$18*'X t tests'!D83+'X ANOVA'!S$17)</f>
        <v>-2.2804812488421105E-4</v>
      </c>
      <c r="H83" s="80"/>
      <c r="I83" s="80"/>
      <c r="J83" s="80"/>
      <c r="K83" s="90" t="s">
        <v>196</v>
      </c>
      <c r="L83" s="90"/>
      <c r="M83" s="95"/>
      <c r="N83" s="80"/>
      <c r="O83" s="80"/>
      <c r="P83" s="80"/>
      <c r="Q83" s="90" t="s">
        <v>196</v>
      </c>
      <c r="R83" s="90"/>
      <c r="S83" s="95"/>
      <c r="T83" s="79"/>
      <c r="U83" s="79"/>
      <c r="V83" s="80"/>
      <c r="W83" s="80"/>
      <c r="X83" s="80"/>
      <c r="Y83" s="90" t="s">
        <v>196</v>
      </c>
      <c r="Z83" s="90"/>
      <c r="AA83" s="79"/>
      <c r="AB83" s="80"/>
      <c r="AC83" s="80"/>
      <c r="AD83" s="80"/>
      <c r="AE83" s="90" t="s">
        <v>196</v>
      </c>
      <c r="AF83" s="90"/>
    </row>
    <row r="84" spans="1:32" x14ac:dyDescent="0.25">
      <c r="A84" s="43">
        <v>1</v>
      </c>
      <c r="B84" s="43">
        <f>'data in order'!W5</f>
        <v>-0.13100000000000023</v>
      </c>
      <c r="C84" s="66">
        <f>'data in order'!X5</f>
        <v>-1.3936170212765981E-3</v>
      </c>
      <c r="D84" s="43">
        <v>94</v>
      </c>
      <c r="E84" s="79">
        <f>B84-('X ANOVA'!I$18*'X t tests'!D84+'X ANOVA'!I$17)</f>
        <v>1.5540305569245461E-2</v>
      </c>
      <c r="F84" s="83">
        <f>C84-('X ANOVA'!S$18*'X t tests'!D84+'X ANOVA'!S$17)</f>
        <v>-4.1953748658634586E-4</v>
      </c>
      <c r="H84" s="80" t="s">
        <v>173</v>
      </c>
      <c r="I84" s="80" t="s">
        <v>169</v>
      </c>
      <c r="J84" s="80" t="s">
        <v>170</v>
      </c>
      <c r="K84" s="80" t="s">
        <v>171</v>
      </c>
      <c r="L84" s="80" t="s">
        <v>172</v>
      </c>
      <c r="M84" s="95"/>
      <c r="N84" s="80" t="s">
        <v>173</v>
      </c>
      <c r="O84" s="80" t="s">
        <v>169</v>
      </c>
      <c r="P84" s="80" t="s">
        <v>170</v>
      </c>
      <c r="Q84" s="80" t="s">
        <v>171</v>
      </c>
      <c r="R84" s="80" t="s">
        <v>172</v>
      </c>
      <c r="S84" s="95"/>
      <c r="V84" s="80" t="s">
        <v>173</v>
      </c>
      <c r="W84" s="80" t="s">
        <v>169</v>
      </c>
      <c r="X84" s="80" t="s">
        <v>170</v>
      </c>
      <c r="Y84" s="80" t="s">
        <v>171</v>
      </c>
      <c r="Z84" s="80" t="s">
        <v>172</v>
      </c>
      <c r="AA84" s="79"/>
      <c r="AB84" s="80" t="s">
        <v>173</v>
      </c>
      <c r="AC84" s="80" t="s">
        <v>169</v>
      </c>
      <c r="AD84" s="80" t="s">
        <v>170</v>
      </c>
      <c r="AE84" s="80" t="s">
        <v>171</v>
      </c>
      <c r="AF84" s="80" t="s">
        <v>172</v>
      </c>
    </row>
    <row r="85" spans="1:32" x14ac:dyDescent="0.25">
      <c r="A85" s="43">
        <v>1</v>
      </c>
      <c r="B85" s="43">
        <f>'data in order'!AC5</f>
        <v>-0.11400000000000432</v>
      </c>
      <c r="C85" s="66">
        <f>'data in order'!AD5</f>
        <v>-1.2127659574468544E-3</v>
      </c>
      <c r="D85" s="43">
        <v>94</v>
      </c>
      <c r="E85" s="79">
        <f>B85-('X ANOVA'!I$18*'X t tests'!D85+'X ANOVA'!I$17)</f>
        <v>3.2540305569241368E-2</v>
      </c>
      <c r="F85" s="83">
        <f>C85-('X ANOVA'!S$18*'X t tests'!D85+'X ANOVA'!S$17)</f>
        <v>-2.3868642275660218E-4</v>
      </c>
      <c r="H85" s="80">
        <v>1</v>
      </c>
      <c r="I85" s="81">
        <f>AVERAGE($B82:$B86)</f>
        <v>-0.13880000000000053</v>
      </c>
      <c r="J85" s="81">
        <f>STDEV($B82:$B86)</f>
        <v>3.8028936351151003E-2</v>
      </c>
      <c r="K85" s="81">
        <f>I85+_xlfn.T.INV(0.025,4)*J85</f>
        <v>-0.24438525418803217</v>
      </c>
      <c r="L85" s="81">
        <f>I85+_xlfn.T.INV(0.975,4)*J85</f>
        <v>-3.3214745811968913E-2</v>
      </c>
      <c r="M85" s="95">
        <f t="shared" si="2"/>
        <v>0.21117050837606327</v>
      </c>
      <c r="N85" s="80">
        <v>1</v>
      </c>
      <c r="O85" s="81">
        <f>AVERAGE($E82:$E86)</f>
        <v>7.7403055692451652E-3</v>
      </c>
      <c r="P85" s="81">
        <f>STDEV($E82:$E86)</f>
        <v>3.8028936351151003E-2</v>
      </c>
      <c r="Q85" s="81">
        <f>O85+_xlfn.T.INV(0.025,4)*P85</f>
        <v>-9.7844948618786468E-2</v>
      </c>
      <c r="R85" s="81">
        <f>O85+_xlfn.T.INV(0.975,4)*P85</f>
        <v>0.11332555975727679</v>
      </c>
      <c r="S85" s="95">
        <f t="shared" si="3"/>
        <v>0.21117050837606327</v>
      </c>
      <c r="V85" s="80">
        <v>1</v>
      </c>
      <c r="W85" s="84">
        <f>AVERAGE($C82:$C86)</f>
        <v>-1.4765957446808565E-3</v>
      </c>
      <c r="X85" s="84">
        <f>STDEV($C82:$C86)</f>
        <v>4.0456315267181929E-4</v>
      </c>
      <c r="Y85" s="84">
        <f>W85+_xlfn.T.INV(0.025,4)*X85</f>
        <v>-2.5998431296599166E-3</v>
      </c>
      <c r="Z85" s="84">
        <f>W85+_xlfn.T.INV(0.975,4)*X85</f>
        <v>-3.5334835970179642E-4</v>
      </c>
      <c r="AA85" s="79"/>
      <c r="AB85" s="80">
        <v>1</v>
      </c>
      <c r="AC85" s="84">
        <f>AVERAGE($F82:$F86)</f>
        <v>-5.0251620999060438E-4</v>
      </c>
      <c r="AD85" s="84">
        <f>STDEV($F82:$F86)</f>
        <v>4.0456315267181929E-4</v>
      </c>
      <c r="AE85" s="84">
        <f>AC85+_xlfn.T.INV(0.025,4)*AD85</f>
        <v>-1.6257635949696648E-3</v>
      </c>
      <c r="AF85" s="84">
        <f>AC85+_xlfn.T.INV(0.975,4)*AD85</f>
        <v>6.2073117498845571E-4</v>
      </c>
    </row>
    <row r="86" spans="1:32" x14ac:dyDescent="0.25">
      <c r="A86" s="43">
        <v>1</v>
      </c>
      <c r="B86" s="43">
        <f>'data in order'!AI5</f>
        <v>-0.20499999999999829</v>
      </c>
      <c r="C86" s="66">
        <f>'data in order'!AJ5</f>
        <v>-2.1808510638297693E-3</v>
      </c>
      <c r="D86" s="43">
        <v>94</v>
      </c>
      <c r="E86" s="79">
        <f>B86-('X ANOVA'!I$18*'X t tests'!D86+'X ANOVA'!I$17)</f>
        <v>-5.8459694430752607E-2</v>
      </c>
      <c r="F86" s="83">
        <f>C86-('X ANOVA'!S$18*'X t tests'!D86+'X ANOVA'!S$17)</f>
        <v>-1.2067715291395171E-3</v>
      </c>
      <c r="H86" s="80">
        <v>2</v>
      </c>
      <c r="I86" s="81">
        <f>AVERAGE($B82:$B91)</f>
        <v>-0.11559999999999918</v>
      </c>
      <c r="J86" s="81">
        <f>STDEV($B82:$B91)</f>
        <v>4.0727277236652489E-2</v>
      </c>
      <c r="K86" s="81">
        <f>I86+_xlfn.T.INV(0.025,9)*J86</f>
        <v>-0.20773150192216089</v>
      </c>
      <c r="L86" s="81">
        <f>I86+_xlfn.T.INV(0.975,9)*J86</f>
        <v>-2.3468498077837463E-2</v>
      </c>
      <c r="M86" s="95">
        <f t="shared" si="2"/>
        <v>0.18426300384432343</v>
      </c>
      <c r="N86" s="80">
        <v>2</v>
      </c>
      <c r="O86" s="81">
        <f>AVERAGE($E82:$E91)</f>
        <v>2.0159186791523655E-2</v>
      </c>
      <c r="P86" s="81">
        <f>STDEV($E82:$E91)</f>
        <v>3.5100310394528746E-2</v>
      </c>
      <c r="Q86" s="81">
        <f>O86+_xlfn.T.INV(0.025,9)*P86</f>
        <v>-5.9243231783899848E-2</v>
      </c>
      <c r="R86" s="81">
        <f>O86+_xlfn.T.INV(0.975,9)*P86</f>
        <v>9.9561605366947137E-2</v>
      </c>
      <c r="S86" s="95">
        <f t="shared" si="3"/>
        <v>0.15880483715084698</v>
      </c>
      <c r="V86" s="80">
        <v>2</v>
      </c>
      <c r="W86" s="84">
        <f>AVERAGE($C82:$C91)</f>
        <v>-1.2297872340425442E-3</v>
      </c>
      <c r="X86" s="84">
        <f>STDEV($C82:$C91)</f>
        <v>4.3326890677289901E-4</v>
      </c>
      <c r="Y86" s="84">
        <f>W86+_xlfn.T.INV(0.025,9)*X86</f>
        <v>-2.2099095949166055E-3</v>
      </c>
      <c r="Z86" s="84">
        <f>W86+_xlfn.T.INV(0.975,9)*X86</f>
        <v>-2.4966487316848297E-4</v>
      </c>
      <c r="AA86" s="79"/>
      <c r="AB86" s="80">
        <v>2</v>
      </c>
      <c r="AC86" s="84">
        <f>AVERAGE($F82:$F91)</f>
        <v>-4.7264840661471818E-4</v>
      </c>
      <c r="AD86" s="84">
        <f>STDEV($F82:$F91)</f>
        <v>3.478942939290667E-4</v>
      </c>
      <c r="AE86" s="84">
        <f>AC86+_xlfn.T.INV(0.025,9)*AD86</f>
        <v>-1.2596399755229807E-3</v>
      </c>
      <c r="AF86" s="84">
        <f>AC86+_xlfn.T.INV(0.975,9)*AD86</f>
        <v>3.1434316229354413E-4</v>
      </c>
    </row>
    <row r="87" spans="1:32" x14ac:dyDescent="0.25">
      <c r="A87" s="43">
        <v>2</v>
      </c>
      <c r="B87" s="43">
        <f>'data in order'!K22</f>
        <v>-0.10500000000000398</v>
      </c>
      <c r="C87" s="66">
        <f>'data in order'!L22</f>
        <v>-1.117021276595787E-3</v>
      </c>
      <c r="D87" s="43">
        <v>94</v>
      </c>
      <c r="E87" s="79">
        <f>B87-('X ANOVA'!I$44*'X t tests'!D87+'X ANOVA'!I$43)</f>
        <v>1.997806801379598E-2</v>
      </c>
      <c r="F87" s="83">
        <f>C87-('X ANOVA'!S$44*'X t tests'!D87+'X ANOVA'!S$43)</f>
        <v>-5.7682315643038684E-4</v>
      </c>
      <c r="H87" s="80">
        <v>3</v>
      </c>
      <c r="I87" s="81">
        <f>AVERAGE($B82:$B96)</f>
        <v>-0.11113333333333249</v>
      </c>
      <c r="J87" s="81">
        <f>STDEV($B82:$B96)</f>
        <v>3.7563026400717917E-2</v>
      </c>
      <c r="K87" s="81">
        <f>I87+_xlfn.T.INV(0.025,14)*J87</f>
        <v>-0.19169801231549732</v>
      </c>
      <c r="L87" s="81">
        <f>I87+_xlfn.T.INV(0.975,14)*J87</f>
        <v>-3.0568654351167693E-2</v>
      </c>
      <c r="M87" s="95">
        <f t="shared" si="2"/>
        <v>0.16112935796432964</v>
      </c>
      <c r="N87" s="80">
        <v>3</v>
      </c>
      <c r="O87" s="81">
        <f>AVERAGE($E82:$E96)</f>
        <v>1.9768822079843363E-2</v>
      </c>
      <c r="P87" s="81">
        <f>STDEV($E82:$E96)</f>
        <v>3.3079620016791975E-2</v>
      </c>
      <c r="Q87" s="81">
        <f>O87+_xlfn.T.INV(0.025,14)*P87</f>
        <v>-5.1179906573551398E-2</v>
      </c>
      <c r="R87" s="81">
        <f>O87+_xlfn.T.INV(0.975,14)*P87</f>
        <v>9.0717550733238089E-2</v>
      </c>
      <c r="S87" s="95">
        <f t="shared" si="3"/>
        <v>0.14189745730678949</v>
      </c>
      <c r="V87" s="80">
        <v>3</v>
      </c>
      <c r="W87" s="84">
        <f>AVERAGE($C82:$C96)</f>
        <v>-1.1822695035460901E-3</v>
      </c>
      <c r="X87" s="84">
        <f>STDEV($C82:$C96)</f>
        <v>3.9960666383742437E-4</v>
      </c>
      <c r="Y87" s="84">
        <f>W87+_xlfn.T.INV(0.025,14)*X87</f>
        <v>-2.0393405565478431E-3</v>
      </c>
      <c r="Z87" s="84">
        <f>W87+_xlfn.T.INV(0.975,14)*X87</f>
        <v>-3.2519845054433758E-4</v>
      </c>
      <c r="AA87" s="79"/>
      <c r="AB87" s="80">
        <v>3</v>
      </c>
      <c r="AC87" s="84">
        <f>AVERAGE($F82:$F96)</f>
        <v>-5.1621634837021484E-4</v>
      </c>
      <c r="AD87" s="84">
        <f>STDEV($F82:$F96)</f>
        <v>3.4064855933038727E-4</v>
      </c>
      <c r="AE87" s="84">
        <f>AC87+_xlfn.T.INV(0.025,14)*AD87</f>
        <v>-1.2468348436804077E-3</v>
      </c>
      <c r="AF87" s="84">
        <f>AC87+_xlfn.T.INV(0.975,14)*AD87</f>
        <v>2.144021469399778E-4</v>
      </c>
    </row>
    <row r="88" spans="1:32" x14ac:dyDescent="0.25">
      <c r="A88" s="43">
        <v>2</v>
      </c>
      <c r="B88" s="43">
        <f>'data in order'!Q22</f>
        <v>-5.5999999999997385E-2</v>
      </c>
      <c r="C88" s="66">
        <f>'data in order'!R22</f>
        <v>-5.9574468085103597E-4</v>
      </c>
      <c r="D88" s="43">
        <v>94</v>
      </c>
      <c r="E88" s="79">
        <f>B88-('X ANOVA'!I$44*'X t tests'!D88+'X ANOVA'!I$43)</f>
        <v>6.8978068013802574E-2</v>
      </c>
      <c r="F88" s="83">
        <f>C88-('X ANOVA'!S$44*'X t tests'!D88+'X ANOVA'!S$43)</f>
        <v>-5.5546560685635791E-5</v>
      </c>
      <c r="H88" s="80">
        <v>4</v>
      </c>
      <c r="I88" s="81">
        <f>AVERAGE($B82:$B101)</f>
        <v>-0.11099999999999995</v>
      </c>
      <c r="J88" s="81">
        <f>STDEV($B82:$B101)</f>
        <v>3.3925615225388381E-2</v>
      </c>
      <c r="K88" s="81">
        <f>I88+_xlfn.T.INV(0.025,19)*J88</f>
        <v>-0.1820071287273386</v>
      </c>
      <c r="L88" s="81">
        <f>I88+_xlfn.T.INV(0.975,19)*J88</f>
        <v>-3.9992871272661309E-2</v>
      </c>
      <c r="M88" s="95">
        <f t="shared" si="2"/>
        <v>0.14201425745467727</v>
      </c>
      <c r="N88" s="80">
        <v>4</v>
      </c>
      <c r="O88" s="81">
        <f>AVERAGE($E82:$E101)</f>
        <v>1.8236839576146378E-2</v>
      </c>
      <c r="P88" s="81">
        <f>STDEV($E82:$E101)</f>
        <v>3.0412666915952444E-2</v>
      </c>
      <c r="Q88" s="81">
        <f>O88+_xlfn.T.INV(0.025,19)*P88</f>
        <v>-4.5417603837649874E-2</v>
      </c>
      <c r="R88" s="81">
        <f>O88+_xlfn.T.INV(0.975,19)*P88</f>
        <v>8.189128298994261E-2</v>
      </c>
      <c r="S88" s="95">
        <f t="shared" si="3"/>
        <v>0.12730888682759248</v>
      </c>
      <c r="V88" s="80">
        <v>4</v>
      </c>
      <c r="W88" s="84">
        <f>AVERAGE($C82:$C101)</f>
        <v>-1.1808510638297864E-3</v>
      </c>
      <c r="X88" s="84">
        <f>STDEV($C82:$C101)</f>
        <v>3.6091080027008884E-4</v>
      </c>
      <c r="Y88" s="84">
        <f>W88+_xlfn.T.INV(0.025,19)*X88</f>
        <v>-1.9362460502908353E-3</v>
      </c>
      <c r="Z88" s="84">
        <f>W88+_xlfn.T.INV(0.975,19)*X88</f>
        <v>-4.2545607736873777E-4</v>
      </c>
      <c r="AA88" s="79"/>
      <c r="AB88" s="80">
        <v>4</v>
      </c>
      <c r="AC88" s="84">
        <f>AVERAGE($F82:$F101)</f>
        <v>-5.3012220993000801E-4</v>
      </c>
      <c r="AD88" s="84">
        <f>STDEV($F82:$F101)</f>
        <v>3.1416895746163583E-4</v>
      </c>
      <c r="AE88" s="84">
        <f>AC88+_xlfn.T.INV(0.025,19)*AD88</f>
        <v>-1.1876853950455928E-3</v>
      </c>
      <c r="AF88" s="84">
        <f>AC88+_xlfn.T.INV(0.975,19)*AD88</f>
        <v>1.2744097518557654E-4</v>
      </c>
    </row>
    <row r="89" spans="1:32" x14ac:dyDescent="0.25">
      <c r="A89" s="43">
        <v>2</v>
      </c>
      <c r="B89" s="43">
        <f>'data in order'!W22</f>
        <v>-7.2999999999993292E-2</v>
      </c>
      <c r="C89" s="66">
        <f>'data in order'!X22</f>
        <v>-7.7659574468077976E-4</v>
      </c>
      <c r="D89" s="43">
        <v>94</v>
      </c>
      <c r="E89" s="79">
        <f>B89-('X ANOVA'!I$44*'X t tests'!D89+'X ANOVA'!I$43)</f>
        <v>5.1978068013806666E-2</v>
      </c>
      <c r="F89" s="83">
        <f>C89-('X ANOVA'!S$44*'X t tests'!D89+'X ANOVA'!S$43)</f>
        <v>-2.3639762451537958E-4</v>
      </c>
      <c r="H89" s="80">
        <v>5</v>
      </c>
      <c r="I89" s="81">
        <f>AVERAGE($B82:$B106)</f>
        <v>-0.11536000000000002</v>
      </c>
      <c r="J89" s="81">
        <f>STDEV($B82:$B106)</f>
        <v>3.3570671723991932E-2</v>
      </c>
      <c r="K89" s="81">
        <f>I89+_xlfn.T.INV(0.025,24)*J89</f>
        <v>-0.1846464610840336</v>
      </c>
      <c r="L89" s="81">
        <f>I89+_xlfn.T.INV(0.975,24)*J89</f>
        <v>-4.6073538915966439E-2</v>
      </c>
      <c r="M89" s="95">
        <f t="shared" si="2"/>
        <v>0.13857292216806716</v>
      </c>
      <c r="N89" s="80">
        <v>5</v>
      </c>
      <c r="O89" s="81">
        <f>AVERAGE($E82:$E106)</f>
        <v>1.4173597042878803E-2</v>
      </c>
      <c r="P89" s="81">
        <f>STDEV($E82:$E106)</f>
        <v>3.0620982633296767E-2</v>
      </c>
      <c r="Q89" s="81">
        <f>O89+_xlfn.T.INV(0.025,24)*P89</f>
        <v>-4.9025004969619139E-2</v>
      </c>
      <c r="R89" s="81">
        <f>O89+_xlfn.T.INV(0.975,24)*P89</f>
        <v>7.7372199055376747E-2</v>
      </c>
      <c r="S89" s="95">
        <f t="shared" si="3"/>
        <v>0.12639720402499588</v>
      </c>
      <c r="V89" s="80">
        <v>5</v>
      </c>
      <c r="W89" s="84">
        <f>AVERAGE($C82:$C106)</f>
        <v>-1.2272340425531914E-3</v>
      </c>
      <c r="X89" s="84">
        <f>STDEV($C82:$C106)</f>
        <v>3.5713480557438205E-4</v>
      </c>
      <c r="Y89" s="84">
        <f>W89+_xlfn.T.INV(0.025,24)*X89</f>
        <v>-1.964324054085463E-3</v>
      </c>
      <c r="Z89" s="84">
        <f>W89+_xlfn.T.INV(0.975,24)*X89</f>
        <v>-4.9014403102091986E-4</v>
      </c>
      <c r="AA89" s="79"/>
      <c r="AB89" s="80">
        <v>5</v>
      </c>
      <c r="AC89" s="84">
        <f>AVERAGE($F82:$F106)</f>
        <v>-5.6787807267435185E-4</v>
      </c>
      <c r="AD89" s="84">
        <f>STDEV($F82:$F106)</f>
        <v>3.1549986421238466E-4</v>
      </c>
      <c r="AE89" s="84">
        <f>AC89+_xlfn.T.INV(0.025,24)*AD89</f>
        <v>-1.2190377886161299E-3</v>
      </c>
      <c r="AF89" s="84">
        <f>AC89+_xlfn.T.INV(0.975,24)*AD89</f>
        <v>8.3281643267426242E-5</v>
      </c>
    </row>
    <row r="90" spans="1:32" x14ac:dyDescent="0.25">
      <c r="A90" s="43">
        <v>2</v>
      </c>
      <c r="B90" s="43">
        <f>'data in order'!AC22</f>
        <v>-9.1999999999998749E-2</v>
      </c>
      <c r="C90" s="66">
        <f>'data in order'!AD22</f>
        <v>-9.787234042553058E-4</v>
      </c>
      <c r="D90" s="43">
        <v>94</v>
      </c>
      <c r="E90" s="79">
        <f>B90-('X ANOVA'!I$44*'X t tests'!D90+'X ANOVA'!I$43)</f>
        <v>3.2978068013801209E-2</v>
      </c>
      <c r="F90" s="83">
        <f>C90-('X ANOVA'!S$44*'X t tests'!D90+'X ANOVA'!S$43)</f>
        <v>-4.3852528408990562E-4</v>
      </c>
      <c r="H90" s="80">
        <v>6</v>
      </c>
      <c r="I90" s="81">
        <f>AVERAGE($B82:$B111)</f>
        <v>-0.1184000000000007</v>
      </c>
      <c r="J90" s="81">
        <f>STDEV($B82:$B111)</f>
        <v>3.33090026144955E-2</v>
      </c>
      <c r="K90" s="81">
        <f>I90+_xlfn.T.INV(0.025,29)*J90</f>
        <v>-0.18652455949704266</v>
      </c>
      <c r="L90" s="81">
        <f>I90+_xlfn.T.INV(0.975,29)*J90</f>
        <v>-5.027544050295879E-2</v>
      </c>
      <c r="M90" s="95">
        <f t="shared" si="2"/>
        <v>0.13624911899408387</v>
      </c>
      <c r="N90" s="80">
        <v>6</v>
      </c>
      <c r="O90" s="81">
        <f>AVERAGE($E82:$E111)</f>
        <v>1.2074589179124883E-2</v>
      </c>
      <c r="P90" s="81">
        <f>STDEV($E82:$E111)</f>
        <v>3.0459438806671239E-2</v>
      </c>
      <c r="Q90" s="81">
        <f>O90+_xlfn.T.INV(0.025,29)*P90</f>
        <v>-5.0221957951006355E-2</v>
      </c>
      <c r="R90" s="81">
        <f>O90+_xlfn.T.INV(0.975,29)*P90</f>
        <v>7.4371136309256083E-2</v>
      </c>
      <c r="S90" s="95">
        <f t="shared" si="3"/>
        <v>0.12459309426026244</v>
      </c>
      <c r="V90" s="80">
        <v>6</v>
      </c>
      <c r="W90" s="84">
        <f>AVERAGE($C82:$C111)</f>
        <v>-1.2595744680851137E-3</v>
      </c>
      <c r="X90" s="84">
        <f>STDEV($C82:$C111)</f>
        <v>3.5435109164356858E-4</v>
      </c>
      <c r="Y90" s="84">
        <f>W90+_xlfn.T.INV(0.025,29)*X90</f>
        <v>-1.9843038244366229E-3</v>
      </c>
      <c r="Z90" s="84">
        <f>W90+_xlfn.T.INV(0.975,29)*X90</f>
        <v>-5.3484511173360516E-4</v>
      </c>
      <c r="AA90" s="79"/>
      <c r="AB90" s="80">
        <v>6</v>
      </c>
      <c r="AC90" s="84">
        <f>AVERAGE($F82:$F111)</f>
        <v>-5.662595854980674E-4</v>
      </c>
      <c r="AD90" s="84">
        <f>STDEV($F82:$F111)</f>
        <v>3.1143500589805531E-4</v>
      </c>
      <c r="AE90" s="84">
        <f>AC90+_xlfn.T.INV(0.025,29)*AD90</f>
        <v>-1.2032156911585437E-3</v>
      </c>
      <c r="AF90" s="84">
        <f>AC90+_xlfn.T.INV(0.975,29)*AD90</f>
        <v>7.0696520162408672E-5</v>
      </c>
    </row>
    <row r="91" spans="1:32" x14ac:dyDescent="0.25">
      <c r="A91" s="43">
        <v>2</v>
      </c>
      <c r="B91" s="43">
        <f>'data in order'!AI22</f>
        <v>-0.13599999999999568</v>
      </c>
      <c r="C91" s="66">
        <f>'data in order'!AJ22</f>
        <v>-1.4468085106382519E-3</v>
      </c>
      <c r="D91" s="43">
        <v>94</v>
      </c>
      <c r="E91" s="79">
        <f>B91-('X ANOVA'!I$44*'X t tests'!D91+'X ANOVA'!I$43)</f>
        <v>-1.1021931986195721E-2</v>
      </c>
      <c r="F91" s="83">
        <f>C91-('X ANOVA'!S$44*'X t tests'!D91+'X ANOVA'!S$43)</f>
        <v>-9.0661039047285172E-4</v>
      </c>
      <c r="H91" s="80">
        <v>7</v>
      </c>
      <c r="I91" s="81">
        <f>AVERAGE($B82:$B116)</f>
        <v>-0.12105714285714311</v>
      </c>
      <c r="J91" s="81">
        <f>STDEV($B82:$B116)</f>
        <v>3.3726358043684568E-2</v>
      </c>
      <c r="K91" s="81">
        <f>I91+_xlfn.T.INV(0.025,34)*J91</f>
        <v>-0.18959734881070456</v>
      </c>
      <c r="L91" s="81">
        <f>I91+_xlfn.T.INV(0.975,34)*J91</f>
        <v>-5.2516936903581668E-2</v>
      </c>
      <c r="M91" s="95">
        <f t="shared" si="2"/>
        <v>0.13708041190712289</v>
      </c>
      <c r="N91" s="80">
        <v>7</v>
      </c>
      <c r="O91" s="81">
        <f>AVERAGE($E82:$E116)</f>
        <v>1.0503486231950139E-2</v>
      </c>
      <c r="P91" s="81">
        <f>STDEV($E82:$E116)</f>
        <v>3.0888747950809724E-2</v>
      </c>
      <c r="Q91" s="81">
        <f>O91+_xlfn.T.INV(0.025,34)*P91</f>
        <v>-5.2270002190781865E-2</v>
      </c>
      <c r="R91" s="81">
        <f>O91+_xlfn.T.INV(0.975,34)*P91</f>
        <v>7.3276974654682137E-2</v>
      </c>
      <c r="S91" s="95">
        <f t="shared" si="3"/>
        <v>0.12554697684546401</v>
      </c>
      <c r="V91" s="80">
        <v>7</v>
      </c>
      <c r="W91" s="84">
        <f>AVERAGE($C82:$C116)</f>
        <v>-1.2878419452887562E-3</v>
      </c>
      <c r="X91" s="84">
        <f>STDEV($C82:$C116)</f>
        <v>3.5879104301792013E-4</v>
      </c>
      <c r="Y91" s="84">
        <f>W91+_xlfn.T.INV(0.025,34)*X91</f>
        <v>-2.016993072454302E-3</v>
      </c>
      <c r="Z91" s="84">
        <f>W91+_xlfn.T.INV(0.975,34)*X91</f>
        <v>-5.5869081812321049E-4</v>
      </c>
      <c r="AA91" s="79"/>
      <c r="AB91" s="80">
        <v>7</v>
      </c>
      <c r="AC91" s="84">
        <f>AVERAGE($F82:$F116)</f>
        <v>-5.5870623921964264E-4</v>
      </c>
      <c r="AD91" s="84">
        <f>STDEV($F82:$F116)</f>
        <v>3.15875065803318E-4</v>
      </c>
      <c r="AE91" s="84">
        <f>AC91+_xlfn.T.INV(0.025,34)*AD91</f>
        <v>-1.2006416073288089E-3</v>
      </c>
      <c r="AF91" s="84">
        <f>AC91+_xlfn.T.INV(0.975,34)*AD91</f>
        <v>8.3229128889523605E-5</v>
      </c>
    </row>
    <row r="92" spans="1:32" x14ac:dyDescent="0.25">
      <c r="A92" s="43">
        <v>3</v>
      </c>
      <c r="B92" s="43">
        <f>'data in order'!K39</f>
        <v>-8.7999999999993861E-2</v>
      </c>
      <c r="C92" s="66">
        <f>'data in order'!L39</f>
        <v>-9.3617021276589209E-4</v>
      </c>
      <c r="D92" s="43">
        <v>94</v>
      </c>
      <c r="E92" s="79">
        <f>B92-('X ANOVA'!I$69*'X t tests'!D92+'X ANOVA'!I$68)</f>
        <v>3.3188092656488061E-2</v>
      </c>
      <c r="F92" s="83">
        <f>C92-('X ANOVA'!S$69*'X t tests'!D92+'X ANOVA'!S$68)</f>
        <v>-4.5228840209391786E-4</v>
      </c>
      <c r="H92" s="80">
        <v>8</v>
      </c>
      <c r="I92" s="81">
        <f>AVERAGE($B82:$B121)</f>
        <v>-0.1231500000000004</v>
      </c>
      <c r="J92" s="81">
        <f>STDEV($B82:$B121)</f>
        <v>3.4079507339644342E-2</v>
      </c>
      <c r="K92" s="81">
        <f>I92+_xlfn.T.INV(0.025,39)*J92</f>
        <v>-0.19208231005522511</v>
      </c>
      <c r="L92" s="81">
        <f>I92+_xlfn.T.INV(0.975,39)*J92</f>
        <v>-5.4217689944775688E-2</v>
      </c>
      <c r="M92" s="95">
        <f t="shared" si="2"/>
        <v>0.13786462011044942</v>
      </c>
      <c r="N92" s="80">
        <v>8</v>
      </c>
      <c r="O92" s="81">
        <f>AVERAGE($E82:$E121)</f>
        <v>9.296400656258438E-3</v>
      </c>
      <c r="P92" s="81">
        <f>STDEV($E82:$E121)</f>
        <v>3.1314237387515959E-2</v>
      </c>
      <c r="Q92" s="81">
        <f>O92+_xlfn.T.INV(0.025,39)*P92</f>
        <v>-5.4042622975345712E-2</v>
      </c>
      <c r="R92" s="81">
        <f>O92+_xlfn.T.INV(0.975,39)*P92</f>
        <v>7.2635424287862585E-2</v>
      </c>
      <c r="S92" s="95">
        <f t="shared" si="3"/>
        <v>0.1266780472632083</v>
      </c>
      <c r="V92" s="80">
        <v>8</v>
      </c>
      <c r="W92" s="84">
        <f>AVERAGE($C82:$C121)</f>
        <v>-1.3101063829787274E-3</v>
      </c>
      <c r="X92" s="84">
        <f>STDEV($C82:$C121)</f>
        <v>3.6254795042174777E-4</v>
      </c>
      <c r="Y92" s="84">
        <f>W92+_xlfn.T.INV(0.025,39)*X92</f>
        <v>-2.0434288303747337E-3</v>
      </c>
      <c r="Z92" s="84">
        <f>W92+_xlfn.T.INV(0.975,39)*X92</f>
        <v>-5.7678393558272098E-4</v>
      </c>
      <c r="AA92" s="79"/>
      <c r="AB92" s="80">
        <v>8</v>
      </c>
      <c r="AC92" s="84">
        <f>AVERAGE($F82:$F121)</f>
        <v>-5.5772768396799622E-4</v>
      </c>
      <c r="AD92" s="84">
        <f>STDEV($F82:$F121)</f>
        <v>3.2038581803603395E-4</v>
      </c>
      <c r="AE92" s="84">
        <f>AC92+_xlfn.T.INV(0.025,39)*AD92</f>
        <v>-1.2057691690180315E-3</v>
      </c>
      <c r="AF92" s="84">
        <f>AC92+_xlfn.T.INV(0.975,39)*AD92</f>
        <v>9.0313801082039097E-5</v>
      </c>
    </row>
    <row r="93" spans="1:32" x14ac:dyDescent="0.25">
      <c r="A93" s="43">
        <v>3</v>
      </c>
      <c r="B93" s="43">
        <f>'data in order'!Q39</f>
        <v>-7.6999999999998181E-2</v>
      </c>
      <c r="C93" s="66">
        <f>'data in order'!R39</f>
        <v>-8.1914893617019346E-4</v>
      </c>
      <c r="D93" s="43">
        <v>94</v>
      </c>
      <c r="E93" s="79">
        <f>B93-('X ANOVA'!I$69*'X t tests'!D93+'X ANOVA'!I$68)</f>
        <v>4.4188092656483741E-2</v>
      </c>
      <c r="F93" s="83">
        <f>C93-('X ANOVA'!S$69*'X t tests'!D93+'X ANOVA'!S$68)</f>
        <v>-3.3526712549821923E-4</v>
      </c>
      <c r="M93" s="95">
        <f t="shared" si="2"/>
        <v>0</v>
      </c>
      <c r="S93" s="95">
        <f t="shared" si="3"/>
        <v>0</v>
      </c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</row>
    <row r="94" spans="1:32" x14ac:dyDescent="0.25">
      <c r="A94" s="43">
        <v>3</v>
      </c>
      <c r="B94" s="43">
        <f>'data in order'!W39</f>
        <v>-0.10899999999999466</v>
      </c>
      <c r="C94" s="66">
        <f>'data in order'!X39</f>
        <v>-1.1595744680850495E-3</v>
      </c>
      <c r="D94" s="43">
        <v>94</v>
      </c>
      <c r="E94" s="79">
        <f>B94-('X ANOVA'!I$69*'X t tests'!D94+'X ANOVA'!I$68)</f>
        <v>1.2188092656487265E-2</v>
      </c>
      <c r="F94" s="83">
        <f>C94-('X ANOVA'!S$69*'X t tests'!D94+'X ANOVA'!S$68)</f>
        <v>-6.7569265741307524E-4</v>
      </c>
      <c r="M94" s="95">
        <f t="shared" si="2"/>
        <v>0</v>
      </c>
      <c r="S94" s="95">
        <f t="shared" si="3"/>
        <v>0</v>
      </c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</row>
    <row r="95" spans="1:32" x14ac:dyDescent="0.25">
      <c r="A95" s="43">
        <v>3</v>
      </c>
      <c r="B95" s="43">
        <f>'data in order'!AC39</f>
        <v>-8.100000000000307E-2</v>
      </c>
      <c r="C95" s="66">
        <f>'data in order'!AD39</f>
        <v>-8.6170212765960717E-4</v>
      </c>
      <c r="D95" s="43">
        <v>94</v>
      </c>
      <c r="E95" s="79">
        <f>B95-('X ANOVA'!I$69*'X t tests'!D95+'X ANOVA'!I$68)</f>
        <v>4.0188092656478852E-2</v>
      </c>
      <c r="F95" s="83">
        <f>C95-('X ANOVA'!S$69*'X t tests'!D95+'X ANOVA'!S$68)</f>
        <v>-3.7782031698763293E-4</v>
      </c>
      <c r="M95" s="95">
        <f t="shared" si="2"/>
        <v>0</v>
      </c>
      <c r="S95" s="95">
        <f t="shared" si="3"/>
        <v>0</v>
      </c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</row>
    <row r="96" spans="1:32" x14ac:dyDescent="0.25">
      <c r="A96" s="43">
        <v>3</v>
      </c>
      <c r="B96" s="43">
        <f>'data in order'!AI39</f>
        <v>-0.15600000000000591</v>
      </c>
      <c r="C96" s="66">
        <f>'data in order'!AJ39</f>
        <v>-1.6595744680851692E-3</v>
      </c>
      <c r="D96" s="43">
        <v>94</v>
      </c>
      <c r="E96" s="79">
        <f>B96-('X ANOVA'!I$69*'X t tests'!D96+'X ANOVA'!I$68)</f>
        <v>-3.481190734352399E-2</v>
      </c>
      <c r="F96" s="83">
        <f>C96-('X ANOVA'!S$69*'X t tests'!D96+'X ANOVA'!S$68)</f>
        <v>-1.1756926574131949E-3</v>
      </c>
      <c r="M96" s="95">
        <f t="shared" si="2"/>
        <v>0</v>
      </c>
      <c r="S96" s="95">
        <f t="shared" si="3"/>
        <v>0</v>
      </c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</row>
    <row r="97" spans="1:32" x14ac:dyDescent="0.25">
      <c r="A97" s="43">
        <v>4</v>
      </c>
      <c r="B97" s="43">
        <f>'data in order'!K56</f>
        <v>-0.10500000000000398</v>
      </c>
      <c r="C97" s="66">
        <f>'data in order'!L56</f>
        <v>-1.117021276595787E-3</v>
      </c>
      <c r="D97" s="43">
        <v>94</v>
      </c>
      <c r="E97" s="79">
        <f>B97-('X ANOVA'!I$94*'X t tests'!D97+'X ANOVA'!I$93)</f>
        <v>1.9240892065053722E-2</v>
      </c>
      <c r="F97" s="83">
        <f>C97-('X ANOVA'!S$94*'X t tests'!D97+'X ANOVA'!S$93)</f>
        <v>-5.1226532652429906E-4</v>
      </c>
      <c r="M97" s="95">
        <f t="shared" si="2"/>
        <v>0</v>
      </c>
      <c r="S97" s="95">
        <f t="shared" si="3"/>
        <v>0</v>
      </c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</row>
    <row r="98" spans="1:32" x14ac:dyDescent="0.25">
      <c r="A98" s="43">
        <v>4</v>
      </c>
      <c r="B98" s="43">
        <f>'data in order'!Q56</f>
        <v>-0.1039999999999992</v>
      </c>
      <c r="C98" s="66">
        <f>'data in order'!R56</f>
        <v>-1.1063829787233959E-3</v>
      </c>
      <c r="D98" s="43">
        <v>94</v>
      </c>
      <c r="E98" s="79">
        <f>B98-('X ANOVA'!I$94*'X t tests'!D98+'X ANOVA'!I$93)</f>
        <v>2.0240892065058497E-2</v>
      </c>
      <c r="F98" s="83">
        <f>C98-('X ANOVA'!S$94*'X t tests'!D98+'X ANOVA'!S$93)</f>
        <v>-5.0162702865190793E-4</v>
      </c>
      <c r="M98" s="95">
        <f t="shared" si="2"/>
        <v>0</v>
      </c>
      <c r="S98" s="95">
        <f t="shared" si="3"/>
        <v>0</v>
      </c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</row>
    <row r="99" spans="1:32" x14ac:dyDescent="0.25">
      <c r="A99" s="43">
        <v>4</v>
      </c>
      <c r="B99" s="43">
        <f>'data in order'!W56</f>
        <v>-8.7000000000003297E-2</v>
      </c>
      <c r="C99" s="66">
        <f>'data in order'!X56</f>
        <v>-9.255319148936521E-4</v>
      </c>
      <c r="D99" s="43">
        <v>94</v>
      </c>
      <c r="E99" s="79">
        <f>B99-('X ANOVA'!I$94*'X t tests'!D99+'X ANOVA'!I$93)</f>
        <v>3.7240892065054404E-2</v>
      </c>
      <c r="F99" s="83">
        <f>C99-('X ANOVA'!S$94*'X t tests'!D99+'X ANOVA'!S$93)</f>
        <v>-3.2077596482216414E-4</v>
      </c>
      <c r="M99" s="95">
        <f t="shared" si="2"/>
        <v>0</v>
      </c>
      <c r="S99" s="95">
        <f t="shared" si="3"/>
        <v>0</v>
      </c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</row>
    <row r="100" spans="1:32" x14ac:dyDescent="0.25">
      <c r="A100" s="43">
        <v>4</v>
      </c>
      <c r="B100" s="43">
        <f>'data in order'!AC56</f>
        <v>-0.10800000000000409</v>
      </c>
      <c r="C100" s="66">
        <f>'data in order'!AD56</f>
        <v>-1.1489361702128095E-3</v>
      </c>
      <c r="D100" s="43">
        <v>94</v>
      </c>
      <c r="E100" s="79">
        <f>B100-('X ANOVA'!I$94*'X t tests'!D100+'X ANOVA'!I$93)</f>
        <v>1.6240892065053608E-2</v>
      </c>
      <c r="F100" s="83">
        <f>C100-('X ANOVA'!S$94*'X t tests'!D100+'X ANOVA'!S$93)</f>
        <v>-5.4418022014132152E-4</v>
      </c>
      <c r="M100" s="95">
        <f t="shared" si="2"/>
        <v>0</v>
      </c>
      <c r="S100" s="95">
        <f t="shared" si="3"/>
        <v>0</v>
      </c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</row>
    <row r="101" spans="1:32" x14ac:dyDescent="0.25">
      <c r="A101" s="43">
        <v>4</v>
      </c>
      <c r="B101" s="43">
        <f>'data in order'!AI56</f>
        <v>-0.14900000000000091</v>
      </c>
      <c r="C101" s="66">
        <f>'data in order'!AJ56</f>
        <v>-1.5851063829787331E-3</v>
      </c>
      <c r="D101" s="43">
        <v>94</v>
      </c>
      <c r="E101" s="79">
        <f>B101-('X ANOVA'!I$94*'X t tests'!D101+'X ANOVA'!I$93)</f>
        <v>-2.4759107934943209E-2</v>
      </c>
      <c r="F101" s="83">
        <f>C101-('X ANOVA'!S$94*'X t tests'!D101+'X ANOVA'!S$93)</f>
        <v>-9.8035043290724527E-4</v>
      </c>
      <c r="M101" s="95">
        <f t="shared" si="2"/>
        <v>0</v>
      </c>
      <c r="S101" s="95">
        <f t="shared" si="3"/>
        <v>0</v>
      </c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</row>
    <row r="102" spans="1:32" x14ac:dyDescent="0.25">
      <c r="A102" s="43">
        <v>5</v>
      </c>
      <c r="B102" s="43">
        <f>'data in order'!K73</f>
        <v>-0.1039999999999992</v>
      </c>
      <c r="C102" s="66">
        <f>'data in order'!L73</f>
        <v>-1.1063829787233959E-3</v>
      </c>
      <c r="D102" s="43">
        <v>94</v>
      </c>
      <c r="E102" s="79">
        <f>B102-('X ANOVA'!I$119*'X t tests'!D102+'X ANOVA'!I$118)</f>
        <v>2.6720626909809614E-2</v>
      </c>
      <c r="F102" s="83">
        <f>C102-('X ANOVA'!S$119*'X t tests'!D102+'X ANOVA'!S$118)</f>
        <v>-4.1251854492831109E-4</v>
      </c>
      <c r="M102" s="95">
        <f t="shared" si="2"/>
        <v>0</v>
      </c>
      <c r="S102" s="95">
        <f t="shared" si="3"/>
        <v>0</v>
      </c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</row>
    <row r="103" spans="1:32" x14ac:dyDescent="0.25">
      <c r="A103" s="43">
        <v>5</v>
      </c>
      <c r="B103" s="43">
        <f>'data in order'!Q73</f>
        <v>-0.12600000000000477</v>
      </c>
      <c r="C103" s="66">
        <f>'data in order'!R73</f>
        <v>-1.3404255319149445E-3</v>
      </c>
      <c r="D103" s="43">
        <v>94</v>
      </c>
      <c r="E103" s="79">
        <f>B103-('X ANOVA'!I$119*'X t tests'!D103+'X ANOVA'!I$118)</f>
        <v>4.7206269098040432E-3</v>
      </c>
      <c r="F103" s="83">
        <f>C103-('X ANOVA'!S$119*'X t tests'!D103+'X ANOVA'!S$118)</f>
        <v>-6.4656109811985971E-4</v>
      </c>
      <c r="M103" s="95">
        <f t="shared" si="2"/>
        <v>0</v>
      </c>
      <c r="S103" s="95">
        <f t="shared" si="3"/>
        <v>0</v>
      </c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</row>
    <row r="104" spans="1:32" x14ac:dyDescent="0.25">
      <c r="A104" s="43">
        <v>5</v>
      </c>
      <c r="B104" s="43">
        <f>'data in order'!W73</f>
        <v>-0.12699999999999534</v>
      </c>
      <c r="C104" s="66">
        <f>'data in order'!X73</f>
        <v>-1.3510638297871845E-3</v>
      </c>
      <c r="D104" s="43">
        <v>94</v>
      </c>
      <c r="E104" s="79">
        <f>B104-('X ANOVA'!I$119*'X t tests'!D104+'X ANOVA'!I$118)</f>
        <v>3.7206269098134792E-3</v>
      </c>
      <c r="F104" s="83">
        <f>C104-('X ANOVA'!S$119*'X t tests'!D104+'X ANOVA'!S$118)</f>
        <v>-6.571993959920997E-4</v>
      </c>
      <c r="M104" s="95">
        <f t="shared" si="2"/>
        <v>0</v>
      </c>
      <c r="S104" s="95">
        <f t="shared" si="3"/>
        <v>0</v>
      </c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</row>
    <row r="105" spans="1:32" x14ac:dyDescent="0.25">
      <c r="A105" s="43">
        <v>5</v>
      </c>
      <c r="B105" s="43">
        <f>'data in order'!AC73</f>
        <v>-0.12600000000000477</v>
      </c>
      <c r="C105" s="66">
        <f>'data in order'!AD73</f>
        <v>-1.3404255319149445E-3</v>
      </c>
      <c r="D105" s="43">
        <v>94</v>
      </c>
      <c r="E105" s="79">
        <f>B105-('X ANOVA'!I$119*'X t tests'!D105+'X ANOVA'!I$118)</f>
        <v>4.7206269098040432E-3</v>
      </c>
      <c r="F105" s="83">
        <f>C105-('X ANOVA'!S$119*'X t tests'!D105+'X ANOVA'!S$118)</f>
        <v>-6.4656109811985971E-4</v>
      </c>
      <c r="M105" s="95">
        <f t="shared" si="2"/>
        <v>0</v>
      </c>
      <c r="S105" s="95">
        <f t="shared" si="3"/>
        <v>0</v>
      </c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</row>
    <row r="106" spans="1:32" x14ac:dyDescent="0.25">
      <c r="A106" s="43">
        <v>5</v>
      </c>
      <c r="B106" s="43">
        <f>'data in order'!AI73</f>
        <v>-0.18099999999999739</v>
      </c>
      <c r="C106" s="66">
        <f>'data in order'!AJ73</f>
        <v>-1.9255319148935891E-3</v>
      </c>
      <c r="D106" s="43">
        <v>94</v>
      </c>
      <c r="E106" s="79">
        <f>B106-('X ANOVA'!I$119*'X t tests'!D106+'X ANOVA'!I$118)</f>
        <v>-5.0279373090188567E-2</v>
      </c>
      <c r="F106" s="83">
        <f>C106-('X ANOVA'!S$119*'X t tests'!D106+'X ANOVA'!S$118)</f>
        <v>-1.2316674810985044E-3</v>
      </c>
      <c r="M106" s="95">
        <f t="shared" si="2"/>
        <v>0</v>
      </c>
      <c r="S106" s="95">
        <f t="shared" si="3"/>
        <v>0</v>
      </c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</row>
    <row r="107" spans="1:32" x14ac:dyDescent="0.25">
      <c r="A107" s="43">
        <v>6</v>
      </c>
      <c r="B107" s="43">
        <f>'data in order'!K90</f>
        <v>-0.17100000000000648</v>
      </c>
      <c r="C107" s="66">
        <f>'data in order'!L90</f>
        <v>-1.8191489361702817E-3</v>
      </c>
      <c r="D107" s="43">
        <v>94</v>
      </c>
      <c r="E107" s="79">
        <f>B107-('X ANOVA'!I$144*'X t tests'!D107+'X ANOVA'!I$143)</f>
        <v>-3.5820450139647048E-2</v>
      </c>
      <c r="F107" s="83">
        <f>C107-('X ANOVA'!S$144*'X t tests'!D107+'X ANOVA'!S$143)</f>
        <v>-9.5603949004220224E-4</v>
      </c>
      <c r="M107" s="95">
        <f t="shared" si="2"/>
        <v>0</v>
      </c>
      <c r="S107" s="95">
        <f t="shared" si="3"/>
        <v>0</v>
      </c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</row>
    <row r="108" spans="1:32" x14ac:dyDescent="0.25">
      <c r="A108" s="43">
        <v>6</v>
      </c>
      <c r="B108" s="43">
        <f>'data in order'!Q90</f>
        <v>-0.10200000000000387</v>
      </c>
      <c r="C108" s="66">
        <f>'data in order'!R90</f>
        <v>-1.0851063829787645E-3</v>
      </c>
      <c r="D108" s="43">
        <v>94</v>
      </c>
      <c r="E108" s="79">
        <f>B108-('X ANOVA'!I$144*'X t tests'!D108+'X ANOVA'!I$143)</f>
        <v>3.3179549860355567E-2</v>
      </c>
      <c r="F108" s="83">
        <f>C108-('X ANOVA'!S$144*'X t tests'!D108+'X ANOVA'!S$143)</f>
        <v>-2.2199693685068505E-4</v>
      </c>
      <c r="M108" s="95"/>
      <c r="S108" s="95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</row>
    <row r="109" spans="1:32" x14ac:dyDescent="0.25">
      <c r="A109" s="43">
        <v>6</v>
      </c>
      <c r="B109" s="43">
        <f>'data in order'!W90</f>
        <v>-0.10200000000000387</v>
      </c>
      <c r="C109" s="66">
        <f>'data in order'!X90</f>
        <v>-1.0851063829787645E-3</v>
      </c>
      <c r="D109" s="43">
        <v>94</v>
      </c>
      <c r="E109" s="79">
        <f>B109-('X ANOVA'!I$144*'X t tests'!D109+'X ANOVA'!I$143)</f>
        <v>3.3179549860355567E-2</v>
      </c>
      <c r="F109" s="83">
        <f>C109-('X ANOVA'!S$144*'X t tests'!D109+'X ANOVA'!S$143)</f>
        <v>-2.2199693685068505E-4</v>
      </c>
      <c r="M109" s="95"/>
      <c r="S109" s="95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</row>
    <row r="110" spans="1:32" x14ac:dyDescent="0.25">
      <c r="A110" s="43">
        <v>6</v>
      </c>
      <c r="B110" s="43">
        <f>'data in order'!AC90</f>
        <v>-0.14900000000000091</v>
      </c>
      <c r="C110" s="66">
        <f>'data in order'!AD90</f>
        <v>-1.5851063829787331E-3</v>
      </c>
      <c r="D110" s="43">
        <v>94</v>
      </c>
      <c r="E110" s="79">
        <f>B110-('X ANOVA'!I$144*'X t tests'!D110+'X ANOVA'!I$143)</f>
        <v>-1.3820450139641477E-2</v>
      </c>
      <c r="F110" s="83">
        <f>C110-('X ANOVA'!S$144*'X t tests'!D110+'X ANOVA'!S$143)</f>
        <v>-7.2199693685065362E-4</v>
      </c>
      <c r="M110" s="95">
        <f t="shared" si="2"/>
        <v>0</v>
      </c>
      <c r="S110" s="95">
        <f t="shared" si="3"/>
        <v>0</v>
      </c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</row>
    <row r="111" spans="1:32" x14ac:dyDescent="0.25">
      <c r="A111" s="43">
        <v>6</v>
      </c>
      <c r="B111" s="43">
        <f>'data in order'!AI90</f>
        <v>-0.14400000000000546</v>
      </c>
      <c r="C111" s="66">
        <f>'data in order'!AJ90</f>
        <v>-1.5319148936170793E-3</v>
      </c>
      <c r="D111" s="43">
        <v>94</v>
      </c>
      <c r="E111" s="79">
        <f>B111-('X ANOVA'!I$144*'X t tests'!D111+'X ANOVA'!I$143)</f>
        <v>-8.8204501396460244E-3</v>
      </c>
      <c r="F111" s="83">
        <f>C111-('X ANOVA'!S$144*'X t tests'!D111+'X ANOVA'!S$143)</f>
        <v>-6.6880544748899981E-4</v>
      </c>
      <c r="M111" s="95">
        <f t="shared" si="2"/>
        <v>0</v>
      </c>
      <c r="S111" s="95">
        <f t="shared" si="3"/>
        <v>0</v>
      </c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</row>
    <row r="112" spans="1:32" x14ac:dyDescent="0.25">
      <c r="A112" s="43">
        <v>7</v>
      </c>
      <c r="B112" s="43">
        <f>'data in order'!K107</f>
        <v>-0.14199999999999591</v>
      </c>
      <c r="C112" s="66">
        <f>'data in order'!L107</f>
        <v>-1.5106382978722968E-3</v>
      </c>
      <c r="D112" s="43">
        <v>94</v>
      </c>
      <c r="E112" s="79">
        <f>B112-('X ANOVA'!I$169*'X t tests'!D112+'X ANOVA'!I$168)</f>
        <v>-3.9231314510966286E-3</v>
      </c>
      <c r="F112" s="83">
        <f>C112-('X ANOVA'!S$169*'X t tests'!D112+'X ANOVA'!S$168)</f>
        <v>-5.6657765091077848E-4</v>
      </c>
      <c r="M112" s="95">
        <f t="shared" si="2"/>
        <v>0</v>
      </c>
      <c r="S112" s="95">
        <f t="shared" si="3"/>
        <v>0</v>
      </c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</row>
    <row r="113" spans="1:32" x14ac:dyDescent="0.25">
      <c r="A113" s="43">
        <v>7</v>
      </c>
      <c r="B113" s="43">
        <f>'data in order'!Q107</f>
        <v>-9.9999999999994316E-2</v>
      </c>
      <c r="C113" s="66">
        <f>'data in order'!R107</f>
        <v>-1.0638297872339821E-3</v>
      </c>
      <c r="D113" s="43">
        <v>94</v>
      </c>
      <c r="E113" s="79">
        <f>B113-('X ANOVA'!I$169*'X t tests'!D113+'X ANOVA'!I$168)</f>
        <v>3.8076868548904963E-2</v>
      </c>
      <c r="F113" s="83">
        <f>C113-('X ANOVA'!S$169*'X t tests'!D113+'X ANOVA'!S$168)</f>
        <v>-1.1976914027246371E-4</v>
      </c>
      <c r="M113" s="95">
        <f t="shared" si="2"/>
        <v>0</v>
      </c>
      <c r="S113" s="95">
        <f t="shared" si="3"/>
        <v>0</v>
      </c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</row>
    <row r="114" spans="1:32" x14ac:dyDescent="0.25">
      <c r="A114" s="43">
        <v>7</v>
      </c>
      <c r="B114" s="43">
        <f>'data in order'!W107</f>
        <v>-0.10699999999999932</v>
      </c>
      <c r="C114" s="66">
        <f>'data in order'!X107</f>
        <v>-1.1382978723404184E-3</v>
      </c>
      <c r="D114" s="43">
        <v>94</v>
      </c>
      <c r="E114" s="79">
        <f>B114-('X ANOVA'!I$169*'X t tests'!D114+'X ANOVA'!I$168)</f>
        <v>3.1076868548899961E-2</v>
      </c>
      <c r="F114" s="83">
        <f>C114-('X ANOVA'!S$169*'X t tests'!D114+'X ANOVA'!S$168)</f>
        <v>-1.942372253789E-4</v>
      </c>
      <c r="M114" s="95">
        <f t="shared" si="2"/>
        <v>0</v>
      </c>
      <c r="S114" s="95">
        <f t="shared" si="3"/>
        <v>0</v>
      </c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</row>
    <row r="115" spans="1:32" x14ac:dyDescent="0.25">
      <c r="A115" s="43">
        <v>7</v>
      </c>
      <c r="B115" s="43">
        <f>'data in order'!AC107</f>
        <v>-0.14799999999999613</v>
      </c>
      <c r="C115" s="66">
        <f>'data in order'!AD107</f>
        <v>-1.5744680851063418E-3</v>
      </c>
      <c r="D115" s="43">
        <v>94</v>
      </c>
      <c r="E115" s="79">
        <f>B115-('X ANOVA'!I$169*'X t tests'!D115+'X ANOVA'!I$168)</f>
        <v>-9.923131451096856E-3</v>
      </c>
      <c r="F115" s="83">
        <f>C115-('X ANOVA'!S$169*'X t tests'!D115+'X ANOVA'!S$168)</f>
        <v>-6.3040743814482341E-4</v>
      </c>
      <c r="M115" s="95">
        <f t="shared" si="2"/>
        <v>0</v>
      </c>
      <c r="S115" s="95">
        <f t="shared" si="3"/>
        <v>0</v>
      </c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</row>
    <row r="116" spans="1:32" x14ac:dyDescent="0.25">
      <c r="A116" s="43">
        <v>7</v>
      </c>
      <c r="B116" s="43">
        <f>'data in order'!AI107</f>
        <v>-0.18800000000000239</v>
      </c>
      <c r="C116" s="66">
        <f>'data in order'!AJ107</f>
        <v>-2.0000000000000252E-3</v>
      </c>
      <c r="D116" s="43">
        <v>94</v>
      </c>
      <c r="E116" s="79">
        <f>B116-('X ANOVA'!I$169*'X t tests'!D116+'X ANOVA'!I$168)</f>
        <v>-4.9923131451103109E-2</v>
      </c>
      <c r="F116" s="83">
        <f>C116-('X ANOVA'!S$169*'X t tests'!D116+'X ANOVA'!S$168)</f>
        <v>-1.0559393530385069E-3</v>
      </c>
      <c r="M116" s="95">
        <f t="shared" si="2"/>
        <v>0</v>
      </c>
      <c r="S116" s="95">
        <f t="shared" si="3"/>
        <v>0</v>
      </c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</row>
    <row r="117" spans="1:32" x14ac:dyDescent="0.25">
      <c r="A117" s="43">
        <v>8</v>
      </c>
      <c r="B117" s="43">
        <f>'data in order'!K124</f>
        <v>-0.11400000000000432</v>
      </c>
      <c r="C117" s="66">
        <f>'data in order'!L124</f>
        <v>-1.2127659574468544E-3</v>
      </c>
      <c r="D117" s="43">
        <v>94</v>
      </c>
      <c r="E117" s="79">
        <f>B117-('X ANOVA'!I$194*'X t tests'!D117+'X ANOVA'!I$193)</f>
        <v>2.4646801626413667E-2</v>
      </c>
      <c r="F117" s="83">
        <f>C117-('X ANOVA'!S$194*'X t tests'!D117+'X ANOVA'!S$193)</f>
        <v>-2.976863078447998E-4</v>
      </c>
      <c r="M117" s="95">
        <f t="shared" si="2"/>
        <v>0</v>
      </c>
      <c r="S117" s="95">
        <f t="shared" si="3"/>
        <v>0</v>
      </c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</row>
    <row r="118" spans="1:32" x14ac:dyDescent="0.25">
      <c r="A118" s="43">
        <v>8</v>
      </c>
      <c r="B118" s="43">
        <f>'data in order'!Q124</f>
        <v>-0.10699999999999932</v>
      </c>
      <c r="C118" s="66">
        <f>'data in order'!R124</f>
        <v>-1.1382978723404184E-3</v>
      </c>
      <c r="D118" s="43">
        <v>94</v>
      </c>
      <c r="E118" s="79">
        <f>B118-('X ANOVA'!I$194*'X t tests'!D118+'X ANOVA'!I$193)</f>
        <v>3.1646801626418669E-2</v>
      </c>
      <c r="F118" s="83">
        <f>C118-('X ANOVA'!S$194*'X t tests'!D118+'X ANOVA'!S$193)</f>
        <v>-2.2321822273836374E-4</v>
      </c>
      <c r="M118" s="95">
        <f t="shared" si="2"/>
        <v>0</v>
      </c>
      <c r="S118" s="95">
        <f t="shared" si="3"/>
        <v>0</v>
      </c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</row>
    <row r="119" spans="1:32" x14ac:dyDescent="0.25">
      <c r="A119" s="43">
        <v>8</v>
      </c>
      <c r="B119" s="43">
        <f>'data in order'!W124</f>
        <v>-0.11299999999999955</v>
      </c>
      <c r="C119" s="66">
        <f>'data in order'!X124</f>
        <v>-1.2021276595744633E-3</v>
      </c>
      <c r="D119" s="43">
        <v>94</v>
      </c>
      <c r="E119" s="79">
        <f>B119-('X ANOVA'!I$194*'X t tests'!D119+'X ANOVA'!I$193)</f>
        <v>2.5646801626418442E-2</v>
      </c>
      <c r="F119" s="83">
        <f>C119-('X ANOVA'!S$194*'X t tests'!D119+'X ANOVA'!S$193)</f>
        <v>-2.8704800997240868E-4</v>
      </c>
      <c r="M119" s="95">
        <f t="shared" si="2"/>
        <v>0</v>
      </c>
      <c r="S119" s="95">
        <f t="shared" si="3"/>
        <v>0</v>
      </c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</row>
    <row r="120" spans="1:32" x14ac:dyDescent="0.25">
      <c r="A120" s="43">
        <v>8</v>
      </c>
      <c r="B120" s="43">
        <f>'data in order'!AC124</f>
        <v>-0.18500000000000227</v>
      </c>
      <c r="C120" s="66">
        <f>'data in order'!AD124</f>
        <v>-1.9680851063830027E-3</v>
      </c>
      <c r="D120" s="43">
        <v>94</v>
      </c>
      <c r="E120" s="79">
        <f>B120-('X ANOVA'!I$194*'X t tests'!D120+'X ANOVA'!I$193)</f>
        <v>-4.6353198373584287E-2</v>
      </c>
      <c r="F120" s="83">
        <f>C120-('X ANOVA'!S$194*'X t tests'!D120+'X ANOVA'!S$193)</f>
        <v>-1.0530054567809482E-3</v>
      </c>
      <c r="M120" s="95">
        <f t="shared" si="2"/>
        <v>0</v>
      </c>
      <c r="S120" s="95">
        <f t="shared" si="3"/>
        <v>0</v>
      </c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</row>
    <row r="121" spans="1:32" x14ac:dyDescent="0.25">
      <c r="A121" s="43">
        <v>8</v>
      </c>
      <c r="B121" s="43">
        <f>'data in order'!AI124</f>
        <v>-0.17000000000000171</v>
      </c>
      <c r="C121" s="66">
        <f>'data in order'!AJ124</f>
        <v>-1.8085106382978904E-3</v>
      </c>
      <c r="D121" s="43">
        <v>94</v>
      </c>
      <c r="E121" s="79">
        <f>B121-('X ANOVA'!I$194*'X t tests'!D121+'X ANOVA'!I$193)</f>
        <v>-3.1353198373583718E-2</v>
      </c>
      <c r="F121" s="83">
        <f>C121-('X ANOVA'!S$194*'X t tests'!D121+'X ANOVA'!S$193)</f>
        <v>-8.9343098869583578E-4</v>
      </c>
      <c r="M121" s="95">
        <f t="shared" si="2"/>
        <v>0</v>
      </c>
      <c r="S121" s="95">
        <f t="shared" si="3"/>
        <v>0</v>
      </c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</row>
    <row r="122" spans="1:32" ht="15.6" x14ac:dyDescent="0.3">
      <c r="A122" s="43">
        <v>1</v>
      </c>
      <c r="B122" s="43">
        <f>'data in order'!K6</f>
        <v>-0.21299999999999386</v>
      </c>
      <c r="C122" s="66">
        <f>'data in order'!L6</f>
        <v>-1.5106382978722968E-3</v>
      </c>
      <c r="D122" s="43">
        <v>141</v>
      </c>
      <c r="E122" s="79">
        <f>B122-('X ANOVA'!I$18*'X t tests'!D122+'X ANOVA'!I$17)</f>
        <v>1.8603124691972589E-2</v>
      </c>
      <c r="F122" s="83">
        <f>C122-('X ANOVA'!S$18*'X t tests'!D122+'X ANOVA'!S$17)</f>
        <v>8.9905504930325132E-5</v>
      </c>
      <c r="H122" s="92" t="s">
        <v>180</v>
      </c>
      <c r="I122" s="93"/>
      <c r="J122" s="93"/>
      <c r="K122" s="93"/>
      <c r="L122" s="94"/>
      <c r="M122" s="95">
        <f t="shared" si="2"/>
        <v>0</v>
      </c>
      <c r="N122" s="92" t="s">
        <v>189</v>
      </c>
      <c r="O122" s="93"/>
      <c r="P122" s="93"/>
      <c r="Q122" s="93"/>
      <c r="R122" s="94"/>
      <c r="S122" s="95">
        <f t="shared" si="3"/>
        <v>0</v>
      </c>
      <c r="V122" s="92" t="s">
        <v>194</v>
      </c>
      <c r="W122" s="93"/>
      <c r="X122" s="93"/>
      <c r="Y122" s="93"/>
      <c r="Z122" s="94"/>
      <c r="AA122" s="79"/>
      <c r="AB122" s="92" t="s">
        <v>188</v>
      </c>
      <c r="AC122" s="93"/>
      <c r="AD122" s="93"/>
      <c r="AE122" s="93"/>
      <c r="AF122" s="94"/>
    </row>
    <row r="123" spans="1:32" x14ac:dyDescent="0.25">
      <c r="A123" s="43">
        <v>1</v>
      </c>
      <c r="B123" s="43">
        <f>'data in order'!Q6</f>
        <v>-0.21299999999999386</v>
      </c>
      <c r="C123" s="66">
        <f>'data in order'!R6</f>
        <v>-1.5106382978722968E-3</v>
      </c>
      <c r="D123" s="43">
        <v>141</v>
      </c>
      <c r="E123" s="79">
        <f>B123-('X ANOVA'!I$18*'X t tests'!D123+'X ANOVA'!I$17)</f>
        <v>1.8603124691972589E-2</v>
      </c>
      <c r="F123" s="83">
        <f>C123-('X ANOVA'!S$18*'X t tests'!D123+'X ANOVA'!S$17)</f>
        <v>8.9905504930325132E-5</v>
      </c>
      <c r="H123" s="80"/>
      <c r="I123" s="80"/>
      <c r="J123" s="80"/>
      <c r="K123" s="90" t="s">
        <v>196</v>
      </c>
      <c r="L123" s="90"/>
      <c r="M123" s="95"/>
      <c r="N123" s="80"/>
      <c r="O123" s="80"/>
      <c r="P123" s="80"/>
      <c r="Q123" s="90" t="s">
        <v>196</v>
      </c>
      <c r="R123" s="90"/>
      <c r="S123" s="95"/>
      <c r="T123" s="79"/>
      <c r="U123" s="79"/>
      <c r="V123" s="80"/>
      <c r="W123" s="80"/>
      <c r="X123" s="80"/>
      <c r="Y123" s="90" t="s">
        <v>196</v>
      </c>
      <c r="Z123" s="90"/>
      <c r="AA123" s="79"/>
      <c r="AB123" s="80"/>
      <c r="AC123" s="80"/>
      <c r="AD123" s="80"/>
      <c r="AE123" s="90" t="s">
        <v>196</v>
      </c>
      <c r="AF123" s="90"/>
    </row>
    <row r="124" spans="1:32" x14ac:dyDescent="0.25">
      <c r="A124" s="43">
        <v>1</v>
      </c>
      <c r="B124" s="43">
        <f>'data in order'!W6</f>
        <v>-0.24500000000000455</v>
      </c>
      <c r="C124" s="66">
        <f>'data in order'!X6</f>
        <v>-1.7375886524823017E-3</v>
      </c>
      <c r="D124" s="43">
        <v>141</v>
      </c>
      <c r="E124" s="79">
        <f>B124-('X ANOVA'!I$18*'X t tests'!D124+'X ANOVA'!I$17)</f>
        <v>-1.3396875308038098E-2</v>
      </c>
      <c r="F124" s="83">
        <f>C124-('X ANOVA'!S$18*'X t tests'!D124+'X ANOVA'!S$17)</f>
        <v>-1.3704484967967971E-4</v>
      </c>
      <c r="H124" s="80" t="s">
        <v>173</v>
      </c>
      <c r="I124" s="80" t="s">
        <v>169</v>
      </c>
      <c r="J124" s="80" t="s">
        <v>170</v>
      </c>
      <c r="K124" s="80" t="s">
        <v>171</v>
      </c>
      <c r="L124" s="80" t="s">
        <v>172</v>
      </c>
      <c r="M124" s="95"/>
      <c r="N124" s="80" t="s">
        <v>173</v>
      </c>
      <c r="O124" s="80" t="s">
        <v>169</v>
      </c>
      <c r="P124" s="80" t="s">
        <v>170</v>
      </c>
      <c r="Q124" s="80" t="s">
        <v>171</v>
      </c>
      <c r="R124" s="80" t="s">
        <v>172</v>
      </c>
      <c r="S124" s="95"/>
      <c r="V124" s="80" t="s">
        <v>173</v>
      </c>
      <c r="W124" s="80" t="s">
        <v>169</v>
      </c>
      <c r="X124" s="80" t="s">
        <v>170</v>
      </c>
      <c r="Y124" s="80" t="s">
        <v>171</v>
      </c>
      <c r="Z124" s="80" t="s">
        <v>172</v>
      </c>
      <c r="AA124" s="79"/>
      <c r="AB124" s="80" t="s">
        <v>173</v>
      </c>
      <c r="AC124" s="80" t="s">
        <v>169</v>
      </c>
      <c r="AD124" s="80" t="s">
        <v>170</v>
      </c>
      <c r="AE124" s="80" t="s">
        <v>171</v>
      </c>
      <c r="AF124" s="80" t="s">
        <v>172</v>
      </c>
    </row>
    <row r="125" spans="1:32" x14ac:dyDescent="0.25">
      <c r="A125" s="43">
        <v>1</v>
      </c>
      <c r="B125" s="43">
        <f>'data in order'!AC6</f>
        <v>-0.25100000000000477</v>
      </c>
      <c r="C125" s="66">
        <f>'data in order'!AD6</f>
        <v>-1.780141843971665E-3</v>
      </c>
      <c r="D125" s="43">
        <v>141</v>
      </c>
      <c r="E125" s="79">
        <f>B125-('X ANOVA'!I$18*'X t tests'!D125+'X ANOVA'!I$17)</f>
        <v>-1.9396875308038325E-2</v>
      </c>
      <c r="F125" s="83">
        <f>C125-('X ANOVA'!S$18*'X t tests'!D125+'X ANOVA'!S$17)</f>
        <v>-1.79598041169043E-4</v>
      </c>
      <c r="H125" s="80">
        <v>1</v>
      </c>
      <c r="I125" s="81">
        <f>AVERAGE($B122:$B126)</f>
        <v>-0.24939999999999712</v>
      </c>
      <c r="J125" s="81">
        <f>STDEV($B122:$B126)</f>
        <v>4.5790828776074669E-2</v>
      </c>
      <c r="K125" s="81">
        <f>I125+_xlfn.T.INV(0.025,4)*J125</f>
        <v>-0.37653572241827993</v>
      </c>
      <c r="L125" s="81">
        <f>I125+_xlfn.T.INV(0.975,4)*J125</f>
        <v>-0.12226427758171438</v>
      </c>
      <c r="M125" s="95">
        <f t="shared" si="2"/>
        <v>0.25427144483656555</v>
      </c>
      <c r="N125" s="80">
        <v>1</v>
      </c>
      <c r="O125" s="81">
        <f>AVERAGE($E122:$E126)</f>
        <v>-1.7796875308030684E-2</v>
      </c>
      <c r="P125" s="81">
        <f>STDEV($E122:$E126)</f>
        <v>4.5790828776074662E-2</v>
      </c>
      <c r="Q125" s="81">
        <f>O125+_xlfn.T.INV(0.025,4)*P125</f>
        <v>-0.14493259772631342</v>
      </c>
      <c r="R125" s="81">
        <f>O125+_xlfn.T.INV(0.975,4)*P125</f>
        <v>0.10933884711025206</v>
      </c>
      <c r="S125" s="95">
        <f t="shared" si="3"/>
        <v>0.2542714448365655</v>
      </c>
      <c r="V125" s="80">
        <v>1</v>
      </c>
      <c r="W125" s="84">
        <f>AVERAGE($C122:$C126)</f>
        <v>-1.7687943262411142E-3</v>
      </c>
      <c r="X125" s="84">
        <f>STDEV($C122:$C126)</f>
        <v>3.2475765089414648E-4</v>
      </c>
      <c r="Y125" s="84">
        <f>W125+_xlfn.T.INV(0.025,4)*X125</f>
        <v>-2.6704661164417007E-3</v>
      </c>
      <c r="Z125" s="84">
        <f>W125+_xlfn.T.INV(0.975,4)*X125</f>
        <v>-8.6712253604052751E-4</v>
      </c>
      <c r="AA125" s="79"/>
      <c r="AB125" s="80">
        <v>1</v>
      </c>
      <c r="AC125" s="84">
        <f>AVERAGE($F122:$F126)</f>
        <v>-1.6825052343849236E-4</v>
      </c>
      <c r="AD125" s="84">
        <f>STDEV($F122:$F126)</f>
        <v>3.2475765089414648E-4</v>
      </c>
      <c r="AE125" s="84">
        <f>AC125+_xlfn.T.INV(0.025,4)*AD125</f>
        <v>-1.0699223136390792E-3</v>
      </c>
      <c r="AF125" s="84">
        <f>AC125+_xlfn.T.INV(0.975,4)*AD125</f>
        <v>7.3342126676209434E-4</v>
      </c>
    </row>
    <row r="126" spans="1:32" x14ac:dyDescent="0.25">
      <c r="A126" s="43">
        <v>1</v>
      </c>
      <c r="B126" s="43">
        <f>'data in order'!AI6</f>
        <v>-0.32499999999998863</v>
      </c>
      <c r="C126" s="66">
        <f>'data in order'!AJ6</f>
        <v>-2.3049645390070114E-3</v>
      </c>
      <c r="D126" s="43">
        <v>141</v>
      </c>
      <c r="E126" s="79">
        <f>B126-('X ANOVA'!I$18*'X t tests'!D126+'X ANOVA'!I$17)</f>
        <v>-9.3396875308022181E-2</v>
      </c>
      <c r="F126" s="83">
        <f>C126-('X ANOVA'!S$18*'X t tests'!D126+'X ANOVA'!S$17)</f>
        <v>-7.0442073620438942E-4</v>
      </c>
      <c r="H126" s="80">
        <v>2</v>
      </c>
      <c r="I126" s="81">
        <f>AVERAGE($B122:$B131)</f>
        <v>-0.21349999999999908</v>
      </c>
      <c r="J126" s="81">
        <f>STDEV($B122:$B131)</f>
        <v>5.3070707551340537E-2</v>
      </c>
      <c r="K126" s="81">
        <f>I126+_xlfn.T.INV(0.025,9)*J126</f>
        <v>-0.3335542812220329</v>
      </c>
      <c r="L126" s="81">
        <f>I126+_xlfn.T.INV(0.975,9)*J126</f>
        <v>-9.34457187779653E-2</v>
      </c>
      <c r="M126" s="95">
        <f t="shared" si="2"/>
        <v>0.24010856244406759</v>
      </c>
      <c r="N126" s="80">
        <v>2</v>
      </c>
      <c r="O126" s="81">
        <f>AVERAGE($E122:$E131)</f>
        <v>4.5282971907355833E-3</v>
      </c>
      <c r="P126" s="81">
        <f>STDEV($E122:$E131)</f>
        <v>4.4025918213652919E-2</v>
      </c>
      <c r="Q126" s="81">
        <f>O126+_xlfn.T.INV(0.025,9)*P126</f>
        <v>-9.5065249045047345E-2</v>
      </c>
      <c r="R126" s="81">
        <f>O126+_xlfn.T.INV(0.975,9)*P126</f>
        <v>0.10412184342651848</v>
      </c>
      <c r="S126" s="95">
        <f t="shared" si="3"/>
        <v>0.19918709247156582</v>
      </c>
      <c r="V126" s="80">
        <v>2</v>
      </c>
      <c r="W126" s="84">
        <f>AVERAGE($C122:$C131)</f>
        <v>-1.5141843971631138E-3</v>
      </c>
      <c r="X126" s="84">
        <f>STDEV($C122:$C131)</f>
        <v>3.7638799681801783E-4</v>
      </c>
      <c r="Y126" s="84">
        <f>W126+_xlfn.T.INV(0.025,9)*X126</f>
        <v>-2.3656332001562612E-3</v>
      </c>
      <c r="Z126" s="84">
        <f>W126+_xlfn.T.INV(0.975,9)*X126</f>
        <v>-6.6273559416996683E-4</v>
      </c>
      <c r="AA126" s="79"/>
      <c r="AB126" s="80">
        <v>2</v>
      </c>
      <c r="AC126" s="84">
        <f>AVERAGE($F122:$F131)</f>
        <v>-2.0808014289253592E-5</v>
      </c>
      <c r="AD126" s="84">
        <f>STDEV($F122:$F131)</f>
        <v>3.0625735229801459E-4</v>
      </c>
      <c r="AE126" s="84">
        <f>AC126+_xlfn.T.INV(0.025,9)*AD126</f>
        <v>-7.1361027744982065E-4</v>
      </c>
      <c r="AF126" s="84">
        <f>AC126+_xlfn.T.INV(0.975,9)*AD126</f>
        <v>6.719942488713134E-4</v>
      </c>
    </row>
    <row r="127" spans="1:32" x14ac:dyDescent="0.25">
      <c r="A127" s="43">
        <v>2</v>
      </c>
      <c r="B127" s="43">
        <f>'data in order'!K23</f>
        <v>-0.16399999999998727</v>
      </c>
      <c r="C127" s="66">
        <f>'data in order'!L23</f>
        <v>-1.1631205673757962E-3</v>
      </c>
      <c r="D127" s="43">
        <v>141</v>
      </c>
      <c r="E127" s="79">
        <f>B127-('X ANOVA'!I$44*'X t tests'!D127+'X ANOVA'!I$43)</f>
        <v>4.0453469689515631E-2</v>
      </c>
      <c r="F127" s="83">
        <f>C127-('X ANOVA'!S$44*'X t tests'!D127+'X ANOVA'!S$43)</f>
        <v>2.2308839556930277E-4</v>
      </c>
      <c r="H127" s="80">
        <v>3</v>
      </c>
      <c r="I127" s="81">
        <f>AVERAGE($B122:$B136)</f>
        <v>-0.20506666666666812</v>
      </c>
      <c r="J127" s="81">
        <f>STDEV($B122:$B136)</f>
        <v>4.7872549048290178E-2</v>
      </c>
      <c r="K127" s="81">
        <f>I127+_xlfn.T.INV(0.025,14)*J127</f>
        <v>-0.30774307258213307</v>
      </c>
      <c r="L127" s="81">
        <f>I127+_xlfn.T.INV(0.975,14)*J127</f>
        <v>-0.10239026075120324</v>
      </c>
      <c r="M127" s="95">
        <f t="shared" si="2"/>
        <v>0.20535281183092985</v>
      </c>
      <c r="N127" s="80">
        <v>3</v>
      </c>
      <c r="O127" s="81">
        <f>AVERAGE($E122:$E136)</f>
        <v>6.7815032035479835E-3</v>
      </c>
      <c r="P127" s="81">
        <f>STDEV($E122:$E136)</f>
        <v>3.9820706558168266E-2</v>
      </c>
      <c r="Q127" s="81">
        <f>O127+_xlfn.T.INV(0.025,14)*P127</f>
        <v>-7.8625418125892521E-2</v>
      </c>
      <c r="R127" s="81">
        <f>O127+_xlfn.T.INV(0.975,14)*P127</f>
        <v>9.218842453298845E-2</v>
      </c>
      <c r="S127" s="95">
        <f t="shared" si="3"/>
        <v>0.17081384265888097</v>
      </c>
      <c r="V127" s="80">
        <v>3</v>
      </c>
      <c r="W127" s="84">
        <f>AVERAGE($C122:$C136)</f>
        <v>-1.4543735224586392E-3</v>
      </c>
      <c r="X127" s="84">
        <f>STDEV($C122:$C136)</f>
        <v>3.3952162445595853E-4</v>
      </c>
      <c r="Y127" s="84">
        <f>W127+_xlfn.T.INV(0.025,14)*X127</f>
        <v>-2.1825749828520069E-3</v>
      </c>
      <c r="Z127" s="84">
        <f>W127+_xlfn.T.INV(0.975,14)*X127</f>
        <v>-7.2617206206527162E-4</v>
      </c>
      <c r="AA127" s="79"/>
      <c r="AB127" s="80">
        <v>3</v>
      </c>
      <c r="AC127" s="84">
        <f>AVERAGE($F122:$F136)</f>
        <v>-9.717662063988082E-6</v>
      </c>
      <c r="AD127" s="84">
        <f>STDEV($F122:$F136)</f>
        <v>2.7766237195598757E-4</v>
      </c>
      <c r="AE127" s="84">
        <f>AC127+_xlfn.T.INV(0.025,14)*AD127</f>
        <v>-6.052442211708721E-4</v>
      </c>
      <c r="AF127" s="84">
        <f>AC127+_xlfn.T.INV(0.975,14)*AD127</f>
        <v>5.8580889704289575E-4</v>
      </c>
    </row>
    <row r="128" spans="1:32" x14ac:dyDescent="0.25">
      <c r="A128" s="43">
        <v>2</v>
      </c>
      <c r="B128" s="43">
        <f>'data in order'!Q23</f>
        <v>-0.13599999999999568</v>
      </c>
      <c r="C128" s="66">
        <f>'data in order'!R23</f>
        <v>-9.6453900709216793E-4</v>
      </c>
      <c r="D128" s="43">
        <v>141</v>
      </c>
      <c r="E128" s="79">
        <f>B128-('X ANOVA'!I$44*'X t tests'!D128+'X ANOVA'!I$43)</f>
        <v>6.8453469689507218E-2</v>
      </c>
      <c r="F128" s="83">
        <f>C128-('X ANOVA'!S$44*'X t tests'!D128+'X ANOVA'!S$43)</f>
        <v>4.2166995585293104E-4</v>
      </c>
      <c r="H128" s="80">
        <v>4</v>
      </c>
      <c r="I128" s="81">
        <f>AVERAGE($B122:$B141)</f>
        <v>-0.20965000000000203</v>
      </c>
      <c r="J128" s="81">
        <f>STDEV($B122:$B141)</f>
        <v>4.3758036855802561E-2</v>
      </c>
      <c r="K128" s="81">
        <f>I128+_xlfn.T.INV(0.025,19)*J128</f>
        <v>-0.30123662371288218</v>
      </c>
      <c r="L128" s="81">
        <f>I128+_xlfn.T.INV(0.975,19)*J128</f>
        <v>-0.11806337628712195</v>
      </c>
      <c r="M128" s="95">
        <f t="shared" si="2"/>
        <v>0.18317324742576024</v>
      </c>
      <c r="N128" s="80">
        <v>4</v>
      </c>
      <c r="O128" s="81">
        <f>AVERAGE($E122:$E141)</f>
        <v>3.1109536716747431E-5</v>
      </c>
      <c r="P128" s="81">
        <f>STDEV($E122:$E141)</f>
        <v>3.8367276538407234E-2</v>
      </c>
      <c r="Q128" s="81">
        <f>O128+_xlfn.T.INV(0.025,19)*P128</f>
        <v>-8.0272523160305184E-2</v>
      </c>
      <c r="R128" s="81">
        <f>O128+_xlfn.T.INV(0.975,19)*P128</f>
        <v>8.0334742233738626E-2</v>
      </c>
      <c r="S128" s="95">
        <f t="shared" si="3"/>
        <v>0.1606072653940438</v>
      </c>
      <c r="V128" s="80">
        <v>4</v>
      </c>
      <c r="W128" s="84">
        <f>AVERAGE($C122:$C141)</f>
        <v>-1.4868794326241277E-3</v>
      </c>
      <c r="X128" s="84">
        <f>STDEV($C122:$C141)</f>
        <v>3.1034068692058561E-4</v>
      </c>
      <c r="Y128" s="84">
        <f>W128+_xlfn.T.INV(0.025,19)*X128</f>
        <v>-2.1364299554105116E-3</v>
      </c>
      <c r="Z128" s="84">
        <f>W128+_xlfn.T.INV(0.975,19)*X128</f>
        <v>-8.3732890983774402E-4</v>
      </c>
      <c r="AA128" s="79"/>
      <c r="AB128" s="80">
        <v>4</v>
      </c>
      <c r="AC128" s="84">
        <f>AVERAGE($F122:$F141)</f>
        <v>-5.9931423146885545E-5</v>
      </c>
      <c r="AD128" s="84">
        <f>STDEV($F122:$F141)</f>
        <v>2.6982481491855912E-4</v>
      </c>
      <c r="AE128" s="84">
        <f>AC128+_xlfn.T.INV(0.025,19)*AD128</f>
        <v>-6.2468125124769992E-4</v>
      </c>
      <c r="AF128" s="84">
        <f>AC128+_xlfn.T.INV(0.975,19)*AD128</f>
        <v>5.0481840495392855E-4</v>
      </c>
    </row>
    <row r="129" spans="1:32" x14ac:dyDescent="0.25">
      <c r="A129" s="43">
        <v>2</v>
      </c>
      <c r="B129" s="43">
        <f>'data in order'!W23</f>
        <v>-0.1910000000000025</v>
      </c>
      <c r="C129" s="66">
        <f>'data in order'!X23</f>
        <v>-1.3546099290780318E-3</v>
      </c>
      <c r="D129" s="43">
        <v>141</v>
      </c>
      <c r="E129" s="79">
        <f>B129-('X ANOVA'!I$44*'X t tests'!D129+'X ANOVA'!I$43)</f>
        <v>1.3453469689500397E-2</v>
      </c>
      <c r="F129" s="83">
        <f>C129-('X ANOVA'!S$44*'X t tests'!D129+'X ANOVA'!S$43)</f>
        <v>3.159903386706713E-5</v>
      </c>
      <c r="H129" s="80">
        <v>5</v>
      </c>
      <c r="I129" s="81">
        <f>AVERAGE($B122:$B146)</f>
        <v>-0.21564000000000191</v>
      </c>
      <c r="J129" s="81">
        <f>STDEV($B122:$B146)</f>
        <v>4.4451171713092368E-2</v>
      </c>
      <c r="K129" s="81">
        <f>I129+_xlfn.T.INV(0.025,24)*J129</f>
        <v>-0.30738270936133361</v>
      </c>
      <c r="L129" s="81">
        <f>I129+_xlfn.T.INV(0.975,24)*J129</f>
        <v>-0.12389729063867021</v>
      </c>
      <c r="M129" s="95">
        <f t="shared" si="2"/>
        <v>0.18348541872266338</v>
      </c>
      <c r="N129" s="80">
        <v>5</v>
      </c>
      <c r="O129" s="81">
        <f>AVERAGE($E122:$E146)</f>
        <v>-5.1723334647615412E-3</v>
      </c>
      <c r="P129" s="81">
        <f>STDEV($E122:$E146)</f>
        <v>3.985896604356156E-2</v>
      </c>
      <c r="Q129" s="81">
        <f>O129+_xlfn.T.INV(0.025,24)*P129</f>
        <v>-8.7437196150048552E-2</v>
      </c>
      <c r="R129" s="81">
        <f>O129+_xlfn.T.INV(0.975,24)*P129</f>
        <v>7.709252922052548E-2</v>
      </c>
      <c r="S129" s="95">
        <f t="shared" si="3"/>
        <v>0.16452972537057403</v>
      </c>
      <c r="V129" s="80">
        <v>5</v>
      </c>
      <c r="W129" s="84">
        <f>AVERAGE($C122:$C146)</f>
        <v>-1.5293617021276728E-3</v>
      </c>
      <c r="X129" s="84">
        <f>STDEV($C122:$C146)</f>
        <v>3.1525653697228595E-4</v>
      </c>
      <c r="Y129" s="84">
        <f>W129+_xlfn.T.INV(0.025,24)*X129</f>
        <v>-2.1800192153286061E-3</v>
      </c>
      <c r="Z129" s="84">
        <f>W129+_xlfn.T.INV(0.975,24)*X129</f>
        <v>-8.7870418892673939E-4</v>
      </c>
      <c r="AA129" s="79"/>
      <c r="AB129" s="80">
        <v>5</v>
      </c>
      <c r="AC129" s="84">
        <f>AVERAGE($F122:$F146)</f>
        <v>-9.9433246623726874E-5</v>
      </c>
      <c r="AD129" s="84">
        <f>STDEV($F122:$F146)</f>
        <v>2.8241762730004923E-4</v>
      </c>
      <c r="AE129" s="84">
        <f>AC129+_xlfn.T.INV(0.025,24)*AD129</f>
        <v>-6.8231458138669828E-4</v>
      </c>
      <c r="AF129" s="84">
        <f>AC129+_xlfn.T.INV(0.975,24)*AD129</f>
        <v>4.8344808813924453E-4</v>
      </c>
    </row>
    <row r="130" spans="1:32" x14ac:dyDescent="0.25">
      <c r="A130" s="43">
        <v>2</v>
      </c>
      <c r="B130" s="43">
        <f>'data in order'!AC23</f>
        <v>-0.17500000000001137</v>
      </c>
      <c r="C130" s="66">
        <f>'data in order'!AD23</f>
        <v>-1.2411347517731304E-3</v>
      </c>
      <c r="D130" s="43">
        <v>141</v>
      </c>
      <c r="E130" s="79">
        <f>B130-('X ANOVA'!I$44*'X t tests'!D130+'X ANOVA'!I$43)</f>
        <v>2.9453469689491529E-2</v>
      </c>
      <c r="F130" s="83">
        <f>C130-('X ANOVA'!S$44*'X t tests'!D130+'X ANOVA'!S$43)</f>
        <v>1.4507421117196861E-4</v>
      </c>
      <c r="H130" s="80">
        <v>6</v>
      </c>
      <c r="I130" s="81">
        <f>AVERAGE($B122:$B151)</f>
        <v>-0.21756666666666907</v>
      </c>
      <c r="J130" s="81">
        <f>STDEV($B122:$B151)</f>
        <v>4.4977146176264637E-2</v>
      </c>
      <c r="K130" s="81">
        <f>I130+_xlfn.T.INV(0.025,29)*J130</f>
        <v>-0.30955525924490113</v>
      </c>
      <c r="L130" s="81">
        <f>I130+_xlfn.T.INV(0.975,29)*J130</f>
        <v>-0.12557807408843707</v>
      </c>
      <c r="M130" s="95">
        <f t="shared" si="2"/>
        <v>0.18397718515646405</v>
      </c>
      <c r="N130" s="80">
        <v>6</v>
      </c>
      <c r="O130" s="81">
        <f>AVERAGE($E122:$E151)</f>
        <v>-5.7019231969780391E-3</v>
      </c>
      <c r="P130" s="81">
        <f>STDEV($E122:$E151)</f>
        <v>4.1046047300206986E-2</v>
      </c>
      <c r="Q130" s="81">
        <f>O130+_xlfn.T.INV(0.025,29)*P130</f>
        <v>-8.9650515827742444E-2</v>
      </c>
      <c r="R130" s="81">
        <f>O130+_xlfn.T.INV(0.975,29)*P130</f>
        <v>7.8246669433786303E-2</v>
      </c>
      <c r="S130" s="95">
        <f t="shared" si="3"/>
        <v>0.16789718526152875</v>
      </c>
      <c r="V130" s="80">
        <v>6</v>
      </c>
      <c r="W130" s="84">
        <f>AVERAGE($C122:$C151)</f>
        <v>-1.5430260047281492E-3</v>
      </c>
      <c r="X130" s="84">
        <f>STDEV($C122:$C151)</f>
        <v>3.1898685231393368E-4</v>
      </c>
      <c r="Y130" s="84">
        <f>W130+_xlfn.T.INV(0.025,29)*X130</f>
        <v>-2.1954273705312136E-3</v>
      </c>
      <c r="Z130" s="84">
        <f>W130+_xlfn.T.INV(0.975,29)*X130</f>
        <v>-8.9062463892508506E-4</v>
      </c>
      <c r="AA130" s="79"/>
      <c r="AB130" s="80">
        <v>6</v>
      </c>
      <c r="AC130" s="84">
        <f>AVERAGE($F122:$F151)</f>
        <v>-1.0457012219586052E-4</v>
      </c>
      <c r="AD130" s="84">
        <f>STDEV($F122:$F151)</f>
        <v>2.909988544729833E-4</v>
      </c>
      <c r="AE130" s="84">
        <f>AC130+_xlfn.T.INV(0.025,29)*AD130</f>
        <v>-6.9972960519066717E-4</v>
      </c>
      <c r="AF130" s="84">
        <f>AC130+_xlfn.T.INV(0.975,29)*AD130</f>
        <v>4.9058936079894578E-4</v>
      </c>
    </row>
    <row r="131" spans="1:32" x14ac:dyDescent="0.25">
      <c r="A131" s="43">
        <v>2</v>
      </c>
      <c r="B131" s="43">
        <f>'data in order'!AI23</f>
        <v>-0.22200000000000841</v>
      </c>
      <c r="C131" s="66">
        <f>'data in order'!AJ23</f>
        <v>-1.5744680851064426E-3</v>
      </c>
      <c r="D131" s="43">
        <v>141</v>
      </c>
      <c r="E131" s="79">
        <f>B131-('X ANOVA'!I$44*'X t tests'!D131+'X ANOVA'!I$43)</f>
        <v>-1.7546530310505515E-2</v>
      </c>
      <c r="F131" s="83">
        <f>C131-('X ANOVA'!S$44*'X t tests'!D131+'X ANOVA'!S$43)</f>
        <v>-1.8825912216134362E-4</v>
      </c>
      <c r="H131" s="80">
        <v>7</v>
      </c>
      <c r="I131" s="81">
        <f>AVERAGE($B122:$B156)</f>
        <v>-0.21560000000000221</v>
      </c>
      <c r="J131" s="81">
        <f>STDEV($B122:$B156)</f>
        <v>4.4079607129669109E-2</v>
      </c>
      <c r="K131" s="81">
        <f>I131+_xlfn.T.INV(0.025,34)*J131</f>
        <v>-0.30518053956215441</v>
      </c>
      <c r="L131" s="81">
        <f>I131+_xlfn.T.INV(0.975,34)*J131</f>
        <v>-0.12601946043784998</v>
      </c>
      <c r="M131" s="95">
        <f t="shared" si="2"/>
        <v>0.17916107912430443</v>
      </c>
      <c r="N131" s="80">
        <v>7</v>
      </c>
      <c r="O131" s="81">
        <f>AVERAGE($E122:$E156)</f>
        <v>-2.1321953209086412E-3</v>
      </c>
      <c r="P131" s="81">
        <f>STDEV($E122:$E156)</f>
        <v>4.134481365977153E-2</v>
      </c>
      <c r="Q131" s="81">
        <f>O131+_xlfn.T.INV(0.025,34)*P131</f>
        <v>-8.6154965869743555E-2</v>
      </c>
      <c r="R131" s="81">
        <f>O131+_xlfn.T.INV(0.975,34)*P131</f>
        <v>8.1890575227926282E-2</v>
      </c>
      <c r="S131" s="95">
        <f t="shared" si="3"/>
        <v>0.16804554109766984</v>
      </c>
      <c r="V131" s="80">
        <v>7</v>
      </c>
      <c r="W131" s="84">
        <f>AVERAGE($C122:$C156)</f>
        <v>-1.5290780141844127E-3</v>
      </c>
      <c r="X131" s="84">
        <f>STDEV($C122:$C156)</f>
        <v>3.1262132716077407E-4</v>
      </c>
      <c r="Y131" s="84">
        <f>W131+_xlfn.T.INV(0.025,34)*X131</f>
        <v>-2.1644009898025142E-3</v>
      </c>
      <c r="Z131" s="84">
        <f>W131+_xlfn.T.INV(0.975,34)*X131</f>
        <v>-8.9375503856631126E-4</v>
      </c>
      <c r="AA131" s="79"/>
      <c r="AB131" s="80">
        <v>7</v>
      </c>
      <c r="AC131" s="84">
        <f>AVERAGE($F122:$F156)</f>
        <v>-8.0576752213289021E-5</v>
      </c>
      <c r="AD131" s="84">
        <f>STDEV($F122:$F156)</f>
        <v>2.9244574902501395E-4</v>
      </c>
      <c r="AE131" s="84">
        <f>AC131+_xlfn.T.INV(0.025,34)*AD131</f>
        <v>-6.7489801994268135E-4</v>
      </c>
      <c r="AF131" s="84">
        <f>AC131+_xlfn.T.INV(0.975,34)*AD131</f>
        <v>5.1374451551610334E-4</v>
      </c>
    </row>
    <row r="132" spans="1:32" x14ac:dyDescent="0.25">
      <c r="A132" s="43">
        <v>3</v>
      </c>
      <c r="B132" s="43">
        <f>'data in order'!K40</f>
        <v>-0.16399999999998727</v>
      </c>
      <c r="C132" s="66">
        <f>'data in order'!L40</f>
        <v>-1.1631205673757962E-3</v>
      </c>
      <c r="D132" s="43">
        <v>141</v>
      </c>
      <c r="E132" s="79">
        <f>B132-('X ANOVA'!I$69*'X t tests'!D132+'X ANOVA'!I$68)</f>
        <v>3.5487915229191702E-2</v>
      </c>
      <c r="F132" s="83">
        <f>C132-('X ANOVA'!S$69*'X t tests'!D132+'X ANOVA'!S$68)</f>
        <v>1.8409424806043601E-4</v>
      </c>
      <c r="H132" s="80">
        <v>8</v>
      </c>
      <c r="I132" s="81">
        <f>AVERAGE($B122:$B161)</f>
        <v>-0.21352500000000205</v>
      </c>
      <c r="J132" s="81">
        <f>STDEV($B122:$B161)</f>
        <v>4.6703641487632307E-2</v>
      </c>
      <c r="K132" s="81">
        <f>I132+_xlfn.T.INV(0.025,39)*J132</f>
        <v>-0.30799203156968802</v>
      </c>
      <c r="L132" s="81">
        <f>I132+_xlfn.T.INV(0.975,39)*J132</f>
        <v>-0.11905796843031609</v>
      </c>
      <c r="M132" s="95">
        <f t="shared" si="2"/>
        <v>0.18893406313937194</v>
      </c>
      <c r="N132" s="80">
        <v>8</v>
      </c>
      <c r="O132" s="81">
        <f>AVERAGE($E122:$E161)</f>
        <v>1.2847307699073974E-3</v>
      </c>
      <c r="P132" s="81">
        <f>STDEV($E122:$E161)</f>
        <v>4.5060782442224105E-2</v>
      </c>
      <c r="Q132" s="81">
        <f>O132+_xlfn.T.INV(0.025,39)*P132</f>
        <v>-8.9859304725731143E-2</v>
      </c>
      <c r="R132" s="81">
        <f>O132+_xlfn.T.INV(0.975,39)*P132</f>
        <v>9.2428766265545942E-2</v>
      </c>
      <c r="S132" s="95">
        <f t="shared" si="3"/>
        <v>0.18228807099127708</v>
      </c>
      <c r="V132" s="80">
        <v>8</v>
      </c>
      <c r="W132" s="84">
        <f>AVERAGE($C122:$C161)</f>
        <v>-1.514361702127674E-3</v>
      </c>
      <c r="X132" s="84">
        <f>STDEV($C122:$C161)</f>
        <v>3.3123149991228613E-4</v>
      </c>
      <c r="Y132" s="84">
        <f>W132+_xlfn.T.INV(0.025,39)*X132</f>
        <v>-2.1843406494304121E-3</v>
      </c>
      <c r="Z132" s="84">
        <f>W132+_xlfn.T.INV(0.975,39)*X132</f>
        <v>-8.4438275482493614E-4</v>
      </c>
      <c r="AA132" s="79"/>
      <c r="AB132" s="80">
        <v>8</v>
      </c>
      <c r="AC132" s="84">
        <f>AVERAGE($F122:$F161)</f>
        <v>-5.7283049908696195E-5</v>
      </c>
      <c r="AD132" s="84">
        <f>STDEV($F122:$F161)</f>
        <v>3.1845330470290636E-4</v>
      </c>
      <c r="AE132" s="84">
        <f>AC132+_xlfn.T.INV(0.025,39)*AD132</f>
        <v>-7.0141565778696438E-4</v>
      </c>
      <c r="AF132" s="84">
        <f>AC132+_xlfn.T.INV(0.975,39)*AD132</f>
        <v>5.8684955796957199E-4</v>
      </c>
    </row>
    <row r="133" spans="1:32" x14ac:dyDescent="0.25">
      <c r="A133" s="43">
        <v>3</v>
      </c>
      <c r="B133" s="43">
        <f>'data in order'!Q40</f>
        <v>-0.14400000000000546</v>
      </c>
      <c r="C133" s="66">
        <f>'data in order'!R40</f>
        <v>-1.0212765957447196E-3</v>
      </c>
      <c r="D133" s="43">
        <v>141</v>
      </c>
      <c r="E133" s="79">
        <f>B133-('X ANOVA'!I$69*'X t tests'!D133+'X ANOVA'!I$68)</f>
        <v>5.5487915229173512E-2</v>
      </c>
      <c r="F133" s="83">
        <f>C133-('X ANOVA'!S$69*'X t tests'!D133+'X ANOVA'!S$68)</f>
        <v>3.259382196915126E-4</v>
      </c>
      <c r="M133" s="95">
        <f t="shared" si="2"/>
        <v>0</v>
      </c>
      <c r="S133" s="95">
        <f t="shared" si="3"/>
        <v>0</v>
      </c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</row>
    <row r="134" spans="1:32" x14ac:dyDescent="0.25">
      <c r="A134" s="43">
        <v>3</v>
      </c>
      <c r="B134" s="43">
        <f>'data in order'!W40</f>
        <v>-0.20500000000001251</v>
      </c>
      <c r="C134" s="66">
        <f>'data in order'!X40</f>
        <v>-1.4539007092199468E-3</v>
      </c>
      <c r="D134" s="43">
        <v>141</v>
      </c>
      <c r="E134" s="79">
        <f>B134-('X ANOVA'!I$69*'X t tests'!D134+'X ANOVA'!I$68)</f>
        <v>-5.5120847708335363E-3</v>
      </c>
      <c r="F134" s="83">
        <f>C134-('X ANOVA'!S$69*'X t tests'!D134+'X ANOVA'!S$68)</f>
        <v>-1.066858937837146E-4</v>
      </c>
      <c r="M134" s="95">
        <f t="shared" ref="M134:M172" si="4">L134-K134</f>
        <v>0</v>
      </c>
      <c r="S134" s="95">
        <f t="shared" ref="S134:S172" si="5">R134-Q134</f>
        <v>0</v>
      </c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</row>
    <row r="135" spans="1:32" x14ac:dyDescent="0.25">
      <c r="A135" s="43">
        <v>3</v>
      </c>
      <c r="B135" s="43">
        <f>'data in order'!AC40</f>
        <v>-0.19900000000001228</v>
      </c>
      <c r="C135" s="66">
        <f>'data in order'!AD40</f>
        <v>-1.4113475177305835E-3</v>
      </c>
      <c r="D135" s="43">
        <v>141</v>
      </c>
      <c r="E135" s="79">
        <f>B135-('X ANOVA'!I$69*'X t tests'!D135+'X ANOVA'!I$68)</f>
        <v>4.8791522916669106E-4</v>
      </c>
      <c r="F135" s="83">
        <f>C135-('X ANOVA'!S$69*'X t tests'!D135+'X ANOVA'!S$68)</f>
        <v>-6.413270229435131E-5</v>
      </c>
      <c r="M135" s="95">
        <f t="shared" si="4"/>
        <v>0</v>
      </c>
      <c r="S135" s="95">
        <f t="shared" si="5"/>
        <v>0</v>
      </c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</row>
    <row r="136" spans="1:32" x14ac:dyDescent="0.25">
      <c r="A136" s="43">
        <v>3</v>
      </c>
      <c r="B136" s="43">
        <f>'data in order'!AI40</f>
        <v>-0.22900000000001342</v>
      </c>
      <c r="C136" s="66">
        <f>'data in order'!AJ40</f>
        <v>-1.6241134751774002E-3</v>
      </c>
      <c r="D136" s="43">
        <v>141</v>
      </c>
      <c r="E136" s="79">
        <f>B136-('X ANOVA'!I$69*'X t tests'!D136+'X ANOVA'!I$68)</f>
        <v>-2.9512084770834446E-2</v>
      </c>
      <c r="F136" s="83">
        <f>C136-('X ANOVA'!S$69*'X t tests'!D136+'X ANOVA'!S$68)</f>
        <v>-2.7689865974116798E-4</v>
      </c>
      <c r="M136" s="95">
        <f t="shared" si="4"/>
        <v>0</v>
      </c>
      <c r="S136" s="95">
        <f t="shared" si="5"/>
        <v>0</v>
      </c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</row>
    <row r="137" spans="1:32" x14ac:dyDescent="0.25">
      <c r="A137" s="43">
        <v>4</v>
      </c>
      <c r="B137" s="43">
        <f>'data in order'!K57</f>
        <v>-0.20400000000000773</v>
      </c>
      <c r="C137" s="66">
        <f>'data in order'!L57</f>
        <v>-1.4468085106383527E-3</v>
      </c>
      <c r="D137" s="43">
        <v>141</v>
      </c>
      <c r="E137" s="79">
        <f>B137-('X ANOVA'!I$94*'X t tests'!D137+'X ANOVA'!I$93)</f>
        <v>-8.2007146378096363E-4</v>
      </c>
      <c r="F137" s="83">
        <f>C137-('X ANOVA'!S$94*'X t tests'!D137+'X ANOVA'!S$93)</f>
        <v>-7.2984053913336799E-5</v>
      </c>
      <c r="M137" s="95">
        <f t="shared" si="4"/>
        <v>0</v>
      </c>
      <c r="S137" s="95">
        <f t="shared" si="5"/>
        <v>0</v>
      </c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</row>
    <row r="138" spans="1:32" x14ac:dyDescent="0.25">
      <c r="A138" s="43">
        <v>4</v>
      </c>
      <c r="B138" s="43">
        <f>'data in order'!Q57</f>
        <v>-0.1939999999999884</v>
      </c>
      <c r="C138" s="66">
        <f>'data in order'!R57</f>
        <v>-1.3758865248226129E-3</v>
      </c>
      <c r="D138" s="43">
        <v>141</v>
      </c>
      <c r="E138" s="79">
        <f>B138-('X ANOVA'!I$94*'X t tests'!D138+'X ANOVA'!I$93)</f>
        <v>9.1799285362383631E-3</v>
      </c>
      <c r="F138" s="83">
        <f>C138-('X ANOVA'!S$94*'X t tests'!D138+'X ANOVA'!S$93)</f>
        <v>-2.0620680975969464E-6</v>
      </c>
      <c r="M138" s="95">
        <f t="shared" si="4"/>
        <v>0</v>
      </c>
      <c r="S138" s="95">
        <f t="shared" si="5"/>
        <v>0</v>
      </c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</row>
    <row r="139" spans="1:32" x14ac:dyDescent="0.25">
      <c r="A139" s="43">
        <v>4</v>
      </c>
      <c r="B139" s="43">
        <f>'data in order'!W57</f>
        <v>-0.21999999999999886</v>
      </c>
      <c r="C139" s="66">
        <f>'data in order'!X57</f>
        <v>-1.5602836879432544E-3</v>
      </c>
      <c r="D139" s="43">
        <v>141</v>
      </c>
      <c r="E139" s="79">
        <f>B139-('X ANOVA'!I$94*'X t tests'!D139+'X ANOVA'!I$93)</f>
        <v>-1.6820071463772096E-2</v>
      </c>
      <c r="F139" s="83">
        <f>C139-('X ANOVA'!S$94*'X t tests'!D139+'X ANOVA'!S$93)</f>
        <v>-1.864592312182385E-4</v>
      </c>
      <c r="M139" s="95">
        <f t="shared" si="4"/>
        <v>0</v>
      </c>
      <c r="S139" s="95">
        <f t="shared" si="5"/>
        <v>0</v>
      </c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</row>
    <row r="140" spans="1:32" x14ac:dyDescent="0.25">
      <c r="A140" s="43">
        <v>4</v>
      </c>
      <c r="B140" s="43">
        <f>'data in order'!AC57</f>
        <v>-0.26400000000001</v>
      </c>
      <c r="C140" s="66">
        <f>'data in order'!AD57</f>
        <v>-1.8723404255319858E-3</v>
      </c>
      <c r="D140" s="43">
        <v>141</v>
      </c>
      <c r="E140" s="79">
        <f>B140-('X ANOVA'!I$94*'X t tests'!D140+'X ANOVA'!I$93)</f>
        <v>-6.0820071463783237E-2</v>
      </c>
      <c r="F140" s="83">
        <f>C140-('X ANOVA'!S$94*'X t tests'!D140+'X ANOVA'!S$93)</f>
        <v>-4.9851596880696992E-4</v>
      </c>
      <c r="M140" s="95">
        <f t="shared" si="4"/>
        <v>0</v>
      </c>
      <c r="S140" s="95">
        <f t="shared" si="5"/>
        <v>0</v>
      </c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</row>
    <row r="141" spans="1:32" x14ac:dyDescent="0.25">
      <c r="A141" s="43">
        <v>4</v>
      </c>
      <c r="B141" s="43">
        <f>'data in order'!AI57</f>
        <v>-0.23500000000001364</v>
      </c>
      <c r="C141" s="66">
        <f>'data in order'!AJ57</f>
        <v>-1.6666666666667635E-3</v>
      </c>
      <c r="D141" s="43">
        <v>141</v>
      </c>
      <c r="E141" s="79">
        <f>B141-('X ANOVA'!I$94*'X t tests'!D141+'X ANOVA'!I$93)</f>
        <v>-3.1820071463786875E-2</v>
      </c>
      <c r="F141" s="83">
        <f>C141-('X ANOVA'!S$94*'X t tests'!D141+'X ANOVA'!S$93)</f>
        <v>-2.9284220994174755E-4</v>
      </c>
      <c r="M141" s="95">
        <f t="shared" si="4"/>
        <v>0</v>
      </c>
      <c r="S141" s="95">
        <f t="shared" si="5"/>
        <v>0</v>
      </c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</row>
    <row r="142" spans="1:32" x14ac:dyDescent="0.25">
      <c r="A142" s="43">
        <v>5</v>
      </c>
      <c r="B142" s="43">
        <f>'data in order'!K74</f>
        <v>-0.20599999999998886</v>
      </c>
      <c r="C142" s="66">
        <f>'data in order'!L74</f>
        <v>-1.4609929078013395E-3</v>
      </c>
      <c r="D142" s="43">
        <v>141</v>
      </c>
      <c r="E142" s="79">
        <f>B142-('X ANOVA'!I$119*'X t tests'!D142+'X ANOVA'!I$118)</f>
        <v>7.6138945293379445E-3</v>
      </c>
      <c r="F142" s="83">
        <f>C142-('X ANOVA'!S$119*'X t tests'!D142+'X ANOVA'!S$118)</f>
        <v>-1.9142668190577075E-5</v>
      </c>
      <c r="M142" s="95">
        <f t="shared" si="4"/>
        <v>0</v>
      </c>
      <c r="S142" s="95">
        <f t="shared" si="5"/>
        <v>0</v>
      </c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</row>
    <row r="143" spans="1:32" x14ac:dyDescent="0.25">
      <c r="A143" s="43">
        <v>5</v>
      </c>
      <c r="B143" s="43">
        <f>'data in order'!Q74</f>
        <v>-0.20900000000000318</v>
      </c>
      <c r="C143" s="66">
        <f>'data in order'!R74</f>
        <v>-1.4822695035461219E-3</v>
      </c>
      <c r="D143" s="43">
        <v>141</v>
      </c>
      <c r="E143" s="79">
        <f>B143-('X ANOVA'!I$119*'X t tests'!D143+'X ANOVA'!I$118)</f>
        <v>4.61389452932362E-3</v>
      </c>
      <c r="F143" s="83">
        <f>C143-('X ANOVA'!S$119*'X t tests'!D143+'X ANOVA'!S$118)</f>
        <v>-4.0419263935359551E-5</v>
      </c>
      <c r="M143" s="95"/>
      <c r="S143" s="95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</row>
    <row r="144" spans="1:32" x14ac:dyDescent="0.25">
      <c r="A144" s="43">
        <v>5</v>
      </c>
      <c r="B144" s="43">
        <f>'data in order'!W74</f>
        <v>-0.22800000000000864</v>
      </c>
      <c r="C144" s="66">
        <f>'data in order'!X74</f>
        <v>-1.6170212765958059E-3</v>
      </c>
      <c r="D144" s="43">
        <v>141</v>
      </c>
      <c r="E144" s="79">
        <f>B144-('X ANOVA'!I$119*'X t tests'!D144+'X ANOVA'!I$118)</f>
        <v>-1.4386105470681837E-2</v>
      </c>
      <c r="F144" s="83">
        <f>C144-('X ANOVA'!S$119*'X t tests'!D144+'X ANOVA'!S$118)</f>
        <v>-1.7517103698504351E-4</v>
      </c>
      <c r="M144" s="95"/>
      <c r="S144" s="95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</row>
    <row r="145" spans="1:32" x14ac:dyDescent="0.25">
      <c r="A145" s="43">
        <v>5</v>
      </c>
      <c r="B145" s="43">
        <f>'data in order'!AC74</f>
        <v>-0.242999999999995</v>
      </c>
      <c r="C145" s="66">
        <f>'data in order'!AD74</f>
        <v>-1.7234042553191135E-3</v>
      </c>
      <c r="D145" s="43">
        <v>141</v>
      </c>
      <c r="E145" s="79">
        <f>B145-('X ANOVA'!I$119*'X t tests'!D145+'X ANOVA'!I$118)</f>
        <v>-2.9386105470668195E-2</v>
      </c>
      <c r="F145" s="83">
        <f>C145-('X ANOVA'!S$119*'X t tests'!D145+'X ANOVA'!S$118)</f>
        <v>-2.8155401570835112E-4</v>
      </c>
      <c r="M145" s="95">
        <f t="shared" si="4"/>
        <v>0</v>
      </c>
      <c r="S145" s="95">
        <f t="shared" si="5"/>
        <v>0</v>
      </c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</row>
    <row r="146" spans="1:32" x14ac:dyDescent="0.25">
      <c r="A146" s="43">
        <v>5</v>
      </c>
      <c r="B146" s="43">
        <f>'data in order'!AI74</f>
        <v>-0.31200000000001182</v>
      </c>
      <c r="C146" s="66">
        <f>'data in order'!AJ74</f>
        <v>-2.2127659574468924E-3</v>
      </c>
      <c r="D146" s="43">
        <v>141</v>
      </c>
      <c r="E146" s="79">
        <f>B146-('X ANOVA'!I$119*'X t tests'!D146+'X ANOVA'!I$118)</f>
        <v>-9.838610547068502E-2</v>
      </c>
      <c r="F146" s="83">
        <f>C146-('X ANOVA'!S$119*'X t tests'!D146+'X ANOVA'!S$118)</f>
        <v>-7.7091571783613E-4</v>
      </c>
      <c r="M146" s="95">
        <f t="shared" si="4"/>
        <v>0</v>
      </c>
      <c r="S146" s="95">
        <f t="shared" si="5"/>
        <v>0</v>
      </c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</row>
    <row r="147" spans="1:32" x14ac:dyDescent="0.25">
      <c r="A147" s="43">
        <v>6</v>
      </c>
      <c r="B147" s="43">
        <f>'data in order'!K91</f>
        <v>-0.28700000000000614</v>
      </c>
      <c r="C147" s="66">
        <f>'data in order'!L91</f>
        <v>-2.0354609929078451E-3</v>
      </c>
      <c r="D147" s="43">
        <v>141</v>
      </c>
      <c r="E147" s="79">
        <f>B147-('X ANOVA'!I$144*'X t tests'!D147+'X ANOVA'!I$143)</f>
        <v>-6.8149871858061845E-2</v>
      </c>
      <c r="F147" s="83">
        <f>C147-('X ANOVA'!S$144*'X t tests'!D147+'X ANOVA'!S$143)</f>
        <v>-5.5436797523384317E-4</v>
      </c>
      <c r="M147" s="95">
        <f t="shared" si="4"/>
        <v>0</v>
      </c>
      <c r="S147" s="95">
        <f t="shared" si="5"/>
        <v>0</v>
      </c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</row>
    <row r="148" spans="1:32" x14ac:dyDescent="0.25">
      <c r="A148" s="43">
        <v>6</v>
      </c>
      <c r="B148" s="43">
        <f>'data in order'!Q91</f>
        <v>-0.18600000000000705</v>
      </c>
      <c r="C148" s="66">
        <f>'data in order'!R91</f>
        <v>-1.3191489361702629E-3</v>
      </c>
      <c r="D148" s="43">
        <v>141</v>
      </c>
      <c r="E148" s="79">
        <f>B148-('X ANOVA'!I$144*'X t tests'!D148+'X ANOVA'!I$143)</f>
        <v>3.2850128141937246E-2</v>
      </c>
      <c r="F148" s="83">
        <f>C148-('X ANOVA'!S$144*'X t tests'!D148+'X ANOVA'!S$143)</f>
        <v>1.6194408150373911E-4</v>
      </c>
      <c r="M148" s="95">
        <f t="shared" si="4"/>
        <v>0</v>
      </c>
      <c r="S148" s="95">
        <f t="shared" si="5"/>
        <v>0</v>
      </c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</row>
    <row r="149" spans="1:32" x14ac:dyDescent="0.25">
      <c r="A149" s="43">
        <v>6</v>
      </c>
      <c r="B149" s="43">
        <f>'data in order'!W91</f>
        <v>-0.17400000000000659</v>
      </c>
      <c r="C149" s="66">
        <f>'data in order'!X91</f>
        <v>-1.2340425531915361E-3</v>
      </c>
      <c r="D149" s="43">
        <v>141</v>
      </c>
      <c r="E149" s="79">
        <f>B149-('X ANOVA'!I$144*'X t tests'!D149+'X ANOVA'!I$143)</f>
        <v>4.4850128141937701E-2</v>
      </c>
      <c r="F149" s="83">
        <f>C149-('X ANOVA'!S$144*'X t tests'!D149+'X ANOVA'!S$143)</f>
        <v>2.470504644824659E-4</v>
      </c>
      <c r="M149" s="95">
        <f t="shared" si="4"/>
        <v>0</v>
      </c>
      <c r="S149" s="95">
        <f t="shared" si="5"/>
        <v>0</v>
      </c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</row>
    <row r="150" spans="1:32" x14ac:dyDescent="0.25">
      <c r="A150" s="43">
        <v>6</v>
      </c>
      <c r="B150" s="43">
        <f>'data in order'!AC91</f>
        <v>-0.27600000000001046</v>
      </c>
      <c r="C150" s="66">
        <f>'data in order'!AD91</f>
        <v>-1.9574468085107126E-3</v>
      </c>
      <c r="D150" s="43">
        <v>141</v>
      </c>
      <c r="E150" s="79">
        <f>B150-('X ANOVA'!I$144*'X t tests'!D150+'X ANOVA'!I$143)</f>
        <v>-5.7149871858066165E-2</v>
      </c>
      <c r="F150" s="83">
        <f>C150-('X ANOVA'!S$144*'X t tests'!D150+'X ANOVA'!S$143)</f>
        <v>-4.7635379083671068E-4</v>
      </c>
      <c r="M150" s="95">
        <f t="shared" si="4"/>
        <v>0</v>
      </c>
      <c r="S150" s="95">
        <f t="shared" si="5"/>
        <v>0</v>
      </c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</row>
    <row r="151" spans="1:32" x14ac:dyDescent="0.25">
      <c r="A151" s="43">
        <v>6</v>
      </c>
      <c r="B151" s="43">
        <f>'data in order'!AI91</f>
        <v>-0.21299999999999386</v>
      </c>
      <c r="C151" s="66">
        <f>'data in order'!AJ91</f>
        <v>-1.5106382978722968E-3</v>
      </c>
      <c r="D151" s="43">
        <v>141</v>
      </c>
      <c r="E151" s="79">
        <f>B151-('X ANOVA'!I$144*'X t tests'!D151+'X ANOVA'!I$143)</f>
        <v>5.8501281419504336E-3</v>
      </c>
      <c r="F151" s="83">
        <f>C151-('X ANOVA'!S$144*'X t tests'!D151+'X ANOVA'!S$143)</f>
        <v>-2.9545280198294867E-5</v>
      </c>
      <c r="M151" s="95">
        <f t="shared" si="4"/>
        <v>0</v>
      </c>
      <c r="S151" s="95">
        <f t="shared" si="5"/>
        <v>0</v>
      </c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</row>
    <row r="152" spans="1:32" x14ac:dyDescent="0.25">
      <c r="A152" s="43">
        <v>7</v>
      </c>
      <c r="B152" s="43">
        <f>'data in order'!K108</f>
        <v>-0.20400000000000773</v>
      </c>
      <c r="C152" s="66">
        <f>'data in order'!L108</f>
        <v>-1.4468085106383527E-3</v>
      </c>
      <c r="D152" s="43">
        <v>141</v>
      </c>
      <c r="E152" s="79">
        <f>B152-('X ANOVA'!I$169*'X t tests'!D152+'X ANOVA'!I$168)</f>
        <v>1.9086171935501106E-2</v>
      </c>
      <c r="F152" s="83">
        <f>C152-('X ANOVA'!S$169*'X t tests'!D152+'X ANOVA'!S$168)</f>
        <v>6.196502796578093E-5</v>
      </c>
      <c r="M152" s="95">
        <f t="shared" si="4"/>
        <v>0</v>
      </c>
      <c r="S152" s="95">
        <f t="shared" si="5"/>
        <v>0</v>
      </c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</row>
    <row r="153" spans="1:32" x14ac:dyDescent="0.25">
      <c r="A153" s="43">
        <v>7</v>
      </c>
      <c r="B153" s="43">
        <f>'data in order'!Q108</f>
        <v>-0.13800000000000523</v>
      </c>
      <c r="C153" s="66">
        <f>'data in order'!R108</f>
        <v>-9.7872340425535632E-4</v>
      </c>
      <c r="D153" s="43">
        <v>141</v>
      </c>
      <c r="E153" s="79">
        <f>B153-('X ANOVA'!I$169*'X t tests'!D153+'X ANOVA'!I$168)</f>
        <v>8.5086171935503607E-2</v>
      </c>
      <c r="F153" s="83">
        <f>C153-('X ANOVA'!S$169*'X t tests'!D153+'X ANOVA'!S$168)</f>
        <v>5.3005013434877734E-4</v>
      </c>
      <c r="M153" s="95">
        <f t="shared" si="4"/>
        <v>0</v>
      </c>
      <c r="S153" s="95">
        <f t="shared" si="5"/>
        <v>0</v>
      </c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</row>
    <row r="154" spans="1:32" x14ac:dyDescent="0.25">
      <c r="A154" s="43">
        <v>7</v>
      </c>
      <c r="B154" s="43">
        <f>'data in order'!W108</f>
        <v>-0.20300000000000296</v>
      </c>
      <c r="C154" s="66">
        <f>'data in order'!X108</f>
        <v>-1.4397163120567586E-3</v>
      </c>
      <c r="D154" s="43">
        <v>141</v>
      </c>
      <c r="E154" s="79">
        <f>B154-('X ANOVA'!I$169*'X t tests'!D154+'X ANOVA'!I$168)</f>
        <v>2.0086171935505881E-2</v>
      </c>
      <c r="F154" s="83">
        <f>C154-('X ANOVA'!S$169*'X t tests'!D154+'X ANOVA'!S$168)</f>
        <v>6.9057226547375016E-5</v>
      </c>
      <c r="M154" s="95">
        <f t="shared" si="4"/>
        <v>0</v>
      </c>
      <c r="S154" s="95">
        <f t="shared" si="5"/>
        <v>0</v>
      </c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</row>
    <row r="155" spans="1:32" x14ac:dyDescent="0.25">
      <c r="A155" s="43">
        <v>7</v>
      </c>
      <c r="B155" s="43">
        <f>'data in order'!AC108</f>
        <v>-0.23199999999999932</v>
      </c>
      <c r="C155" s="66">
        <f>'data in order'!AD108</f>
        <v>-1.645390070921981E-3</v>
      </c>
      <c r="D155" s="43">
        <v>141</v>
      </c>
      <c r="E155" s="79">
        <f>B155-('X ANOVA'!I$169*'X t tests'!D155+'X ANOVA'!I$168)</f>
        <v>-8.913828064490481E-3</v>
      </c>
      <c r="F155" s="83">
        <f>C155-('X ANOVA'!S$169*'X t tests'!D155+'X ANOVA'!S$168)</f>
        <v>-1.3661653231784735E-4</v>
      </c>
      <c r="M155" s="95">
        <f t="shared" si="4"/>
        <v>0</v>
      </c>
      <c r="S155" s="95">
        <f t="shared" si="5"/>
        <v>0</v>
      </c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</row>
    <row r="156" spans="1:32" x14ac:dyDescent="0.25">
      <c r="A156" s="43">
        <v>7</v>
      </c>
      <c r="B156" s="43">
        <f>'data in order'!AI108</f>
        <v>-0.24199999999999022</v>
      </c>
      <c r="C156" s="66">
        <f>'data in order'!AJ108</f>
        <v>-1.7163120567375194E-3</v>
      </c>
      <c r="D156" s="43">
        <v>141</v>
      </c>
      <c r="E156" s="79">
        <f>B156-('X ANOVA'!I$169*'X t tests'!D156+'X ANOVA'!I$168)</f>
        <v>-1.8913828064481386E-2</v>
      </c>
      <c r="F156" s="83">
        <f>C156-('X ANOVA'!S$169*'X t tests'!D156+'X ANOVA'!S$168)</f>
        <v>-2.0753851813338576E-4</v>
      </c>
      <c r="M156" s="95">
        <f t="shared" si="4"/>
        <v>0</v>
      </c>
      <c r="S156" s="95">
        <f t="shared" si="5"/>
        <v>0</v>
      </c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</row>
    <row r="157" spans="1:32" x14ac:dyDescent="0.25">
      <c r="A157" s="43">
        <v>8</v>
      </c>
      <c r="B157" s="43">
        <f>'data in order'!K125</f>
        <v>-0.15199999999998681</v>
      </c>
      <c r="C157" s="66">
        <f>'data in order'!L125</f>
        <v>-1.0780141843970696E-3</v>
      </c>
      <c r="D157" s="43">
        <v>141</v>
      </c>
      <c r="E157" s="79">
        <f>B157-('X ANOVA'!I$194*'X t tests'!D157+'X ANOVA'!I$193)</f>
        <v>7.2203213405633765E-2</v>
      </c>
      <c r="F157" s="83">
        <f>C157-('X ANOVA'!S$194*'X t tests'!D157+'X ANOVA'!S$193)</f>
        <v>4.3910619955688695E-4</v>
      </c>
      <c r="M157" s="95">
        <f t="shared" si="4"/>
        <v>0</v>
      </c>
      <c r="S157" s="95">
        <f t="shared" si="5"/>
        <v>0</v>
      </c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</row>
    <row r="158" spans="1:32" x14ac:dyDescent="0.25">
      <c r="A158" s="43">
        <v>8</v>
      </c>
      <c r="B158" s="43">
        <f>'data in order'!Q125</f>
        <v>-0.12600000000000477</v>
      </c>
      <c r="C158" s="66">
        <f>'data in order'!R125</f>
        <v>-8.9361702127662963E-4</v>
      </c>
      <c r="D158" s="43">
        <v>141</v>
      </c>
      <c r="E158" s="79">
        <f>B158-('X ANOVA'!I$194*'X t tests'!D158+'X ANOVA'!I$193)</f>
        <v>9.8203213405615802E-2</v>
      </c>
      <c r="F158" s="83">
        <f>C158-('X ANOVA'!S$194*'X t tests'!D158+'X ANOVA'!S$193)</f>
        <v>6.2350336267732694E-4</v>
      </c>
      <c r="M158" s="95">
        <f t="shared" si="4"/>
        <v>0</v>
      </c>
      <c r="S158" s="95">
        <f t="shared" si="5"/>
        <v>0</v>
      </c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</row>
    <row r="159" spans="1:32" x14ac:dyDescent="0.25">
      <c r="A159" s="43">
        <v>8</v>
      </c>
      <c r="B159" s="43">
        <f>'data in order'!W125</f>
        <v>-0.1839999999999975</v>
      </c>
      <c r="C159" s="66">
        <f>'data in order'!X125</f>
        <v>-1.3049645390070745E-3</v>
      </c>
      <c r="D159" s="43">
        <v>141</v>
      </c>
      <c r="E159" s="79">
        <f>B159-('X ANOVA'!I$194*'X t tests'!D159+'X ANOVA'!I$193)</f>
        <v>4.0203213405623078E-2</v>
      </c>
      <c r="F159" s="83">
        <f>C159-('X ANOVA'!S$194*'X t tests'!D159+'X ANOVA'!S$193)</f>
        <v>2.1215584494688211E-4</v>
      </c>
      <c r="M159" s="95">
        <f t="shared" si="4"/>
        <v>0</v>
      </c>
      <c r="S159" s="95">
        <f t="shared" si="5"/>
        <v>0</v>
      </c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</row>
    <row r="160" spans="1:32" x14ac:dyDescent="0.25">
      <c r="A160" s="43">
        <v>8</v>
      </c>
      <c r="B160" s="43">
        <f>'data in order'!AC125</f>
        <v>-0.28800000000001091</v>
      </c>
      <c r="C160" s="66">
        <f>'data in order'!AD125</f>
        <v>-2.0425531914894392E-3</v>
      </c>
      <c r="D160" s="43">
        <v>141</v>
      </c>
      <c r="E160" s="79">
        <f>B160-('X ANOVA'!I$194*'X t tests'!D160+'X ANOVA'!I$193)</f>
        <v>-6.3796786594390337E-2</v>
      </c>
      <c r="F160" s="83">
        <f>C160-('X ANOVA'!S$194*'X t tests'!D160+'X ANOVA'!S$193)</f>
        <v>-5.2543280753548265E-4</v>
      </c>
      <c r="M160" s="95">
        <f t="shared" si="4"/>
        <v>0</v>
      </c>
      <c r="S160" s="95">
        <f t="shared" si="5"/>
        <v>0</v>
      </c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</row>
    <row r="161" spans="1:32" x14ac:dyDescent="0.25">
      <c r="A161" s="43">
        <v>8</v>
      </c>
      <c r="B161" s="43">
        <f>'data in order'!AI125</f>
        <v>-0.24500000000000455</v>
      </c>
      <c r="C161" s="66">
        <f>'data in order'!AJ125</f>
        <v>-1.7375886524823017E-3</v>
      </c>
      <c r="D161" s="43">
        <v>141</v>
      </c>
      <c r="E161" s="79">
        <f>B161-('X ANOVA'!I$194*'X t tests'!D161+'X ANOVA'!I$193)</f>
        <v>-2.079678659438397E-2</v>
      </c>
      <c r="F161" s="83">
        <f>C161-('X ANOVA'!S$194*'X t tests'!D161+'X ANOVA'!S$193)</f>
        <v>-2.204682685283451E-4</v>
      </c>
      <c r="M161" s="95">
        <f t="shared" si="4"/>
        <v>0</v>
      </c>
      <c r="S161" s="95">
        <f t="shared" si="5"/>
        <v>0</v>
      </c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</row>
    <row r="162" spans="1:32" ht="15.6" x14ac:dyDescent="0.3">
      <c r="A162" s="43">
        <v>1</v>
      </c>
      <c r="B162" s="43">
        <f>'data in order'!K7</f>
        <v>-0.21899999999999409</v>
      </c>
      <c r="C162" s="66">
        <f>'data in order'!L7</f>
        <v>-1.1648936170212453E-3</v>
      </c>
      <c r="D162" s="43">
        <v>188</v>
      </c>
      <c r="E162" s="79">
        <f>B162-('X ANOVA'!I$18*'X t tests'!D162+'X ANOVA'!I$17)</f>
        <v>9.7665943814693179E-2</v>
      </c>
      <c r="F162" s="83">
        <f>C162-('X ANOVA'!S$18*'X t tests'!D162+'X ANOVA'!S$17)</f>
        <v>1.0621144538937464E-3</v>
      </c>
      <c r="H162" s="91" t="s">
        <v>181</v>
      </c>
      <c r="I162" s="91"/>
      <c r="J162" s="91"/>
      <c r="K162" s="91"/>
      <c r="L162" s="91"/>
      <c r="M162" s="95">
        <f t="shared" si="4"/>
        <v>0</v>
      </c>
      <c r="N162" s="91" t="s">
        <v>190</v>
      </c>
      <c r="O162" s="91"/>
      <c r="P162" s="91"/>
      <c r="Q162" s="91"/>
      <c r="R162" s="91"/>
      <c r="S162" s="95">
        <f t="shared" si="5"/>
        <v>0</v>
      </c>
      <c r="V162" s="91" t="s">
        <v>195</v>
      </c>
      <c r="W162" s="91"/>
      <c r="X162" s="91"/>
      <c r="Y162" s="91"/>
      <c r="Z162" s="91"/>
      <c r="AA162" s="79"/>
      <c r="AB162" s="91" t="s">
        <v>191</v>
      </c>
      <c r="AC162" s="91"/>
      <c r="AD162" s="91"/>
      <c r="AE162" s="91"/>
      <c r="AF162" s="91"/>
    </row>
    <row r="163" spans="1:32" x14ac:dyDescent="0.25">
      <c r="A163" s="43">
        <v>1</v>
      </c>
      <c r="B163" s="43">
        <f>'data in order'!Q7</f>
        <v>-0.27600000000001046</v>
      </c>
      <c r="C163" s="66">
        <f>'data in order'!R7</f>
        <v>-1.4680851063830344E-3</v>
      </c>
      <c r="D163" s="43">
        <v>188</v>
      </c>
      <c r="E163" s="79">
        <f>B163-('X ANOVA'!I$18*'X t tests'!D163+'X ANOVA'!I$17)</f>
        <v>4.0665943814676808E-2</v>
      </c>
      <c r="F163" s="83">
        <f>C163-('X ANOVA'!S$18*'X t tests'!D163+'X ANOVA'!S$17)</f>
        <v>7.5892296453195732E-4</v>
      </c>
      <c r="H163" s="80"/>
      <c r="I163" s="80"/>
      <c r="J163" s="80"/>
      <c r="K163" s="90" t="s">
        <v>196</v>
      </c>
      <c r="L163" s="90"/>
      <c r="M163" s="95"/>
      <c r="N163" s="80"/>
      <c r="O163" s="80"/>
      <c r="P163" s="80"/>
      <c r="Q163" s="90" t="s">
        <v>196</v>
      </c>
      <c r="R163" s="90"/>
      <c r="S163" s="95"/>
      <c r="T163" s="79"/>
      <c r="U163" s="79"/>
      <c r="V163" s="80"/>
      <c r="W163" s="80"/>
      <c r="X163" s="80"/>
      <c r="Y163" s="90" t="s">
        <v>196</v>
      </c>
      <c r="Z163" s="90"/>
      <c r="AA163" s="79"/>
      <c r="AB163" s="80"/>
      <c r="AC163" s="80"/>
      <c r="AD163" s="80"/>
      <c r="AE163" s="90" t="s">
        <v>196</v>
      </c>
      <c r="AF163" s="90"/>
    </row>
    <row r="164" spans="1:32" x14ac:dyDescent="0.25">
      <c r="A164" s="43">
        <v>1</v>
      </c>
      <c r="B164" s="43">
        <f>'data in order'!W7</f>
        <v>-0.35599999999999454</v>
      </c>
      <c r="C164" s="66">
        <f>'data in order'!X7</f>
        <v>-1.8936170212765667E-3</v>
      </c>
      <c r="D164" s="43">
        <v>188</v>
      </c>
      <c r="E164" s="79">
        <f>B164-('X ANOVA'!I$18*'X t tests'!D164+'X ANOVA'!I$17)</f>
        <v>-3.9334056185307276E-2</v>
      </c>
      <c r="F164" s="83">
        <f>C164-('X ANOVA'!S$18*'X t tests'!D164+'X ANOVA'!S$17)</f>
        <v>3.3339104963842504E-4</v>
      </c>
      <c r="H164" s="80" t="s">
        <v>173</v>
      </c>
      <c r="I164" s="80" t="s">
        <v>169</v>
      </c>
      <c r="J164" s="80" t="s">
        <v>170</v>
      </c>
      <c r="K164" s="80" t="s">
        <v>171</v>
      </c>
      <c r="L164" s="80" t="s">
        <v>172</v>
      </c>
      <c r="M164" s="95"/>
      <c r="N164" s="80" t="s">
        <v>173</v>
      </c>
      <c r="O164" s="80" t="s">
        <v>169</v>
      </c>
      <c r="P164" s="80" t="s">
        <v>170</v>
      </c>
      <c r="Q164" s="80" t="s">
        <v>171</v>
      </c>
      <c r="R164" s="80" t="s">
        <v>172</v>
      </c>
      <c r="S164" s="95"/>
      <c r="V164" s="80" t="s">
        <v>173</v>
      </c>
      <c r="W164" s="80" t="s">
        <v>169</v>
      </c>
      <c r="X164" s="80" t="s">
        <v>170</v>
      </c>
      <c r="Y164" s="80" t="s">
        <v>171</v>
      </c>
      <c r="Z164" s="80" t="s">
        <v>172</v>
      </c>
      <c r="AA164" s="79"/>
      <c r="AB164" s="80" t="s">
        <v>173</v>
      </c>
      <c r="AC164" s="80" t="s">
        <v>169</v>
      </c>
      <c r="AD164" s="80" t="s">
        <v>170</v>
      </c>
      <c r="AE164" s="80" t="s">
        <v>171</v>
      </c>
      <c r="AF164" s="80" t="s">
        <v>172</v>
      </c>
    </row>
    <row r="165" spans="1:32" x14ac:dyDescent="0.25">
      <c r="A165" s="43">
        <v>1</v>
      </c>
      <c r="B165" s="43">
        <f>'data in order'!AC7</f>
        <v>-0.34200000000001296</v>
      </c>
      <c r="C165" s="66">
        <f>'data in order'!AD7</f>
        <v>-1.8191489361702817E-3</v>
      </c>
      <c r="D165" s="43">
        <v>188</v>
      </c>
      <c r="E165" s="79">
        <f>B165-('X ANOVA'!I$18*'X t tests'!D165+'X ANOVA'!I$17)</f>
        <v>-2.5334056185325693E-2</v>
      </c>
      <c r="F165" s="83">
        <f>C165-('X ANOVA'!S$18*'X t tests'!D165+'X ANOVA'!S$17)</f>
        <v>4.0785913474470996E-4</v>
      </c>
      <c r="H165" s="80">
        <v>1</v>
      </c>
      <c r="I165" s="81">
        <f>AVERAGE($B162:$B166)</f>
        <v>-0.30520000000000208</v>
      </c>
      <c r="J165" s="81">
        <f>STDEV($B162:$B166)</f>
        <v>5.6988595350299702E-2</v>
      </c>
      <c r="K165" s="81">
        <f>I165+_xlfn.T.INV(0.025,4)*J165</f>
        <v>-0.46342570661243943</v>
      </c>
      <c r="L165" s="81">
        <f>I165+_xlfn.T.INV(0.975,4)*J165</f>
        <v>-0.14697429338756476</v>
      </c>
      <c r="M165" s="95">
        <f t="shared" si="4"/>
        <v>0.31645141322487469</v>
      </c>
      <c r="N165" s="80">
        <v>1</v>
      </c>
      <c r="O165" s="81">
        <f>AVERAGE($E162:$E166)</f>
        <v>1.1465943814685176E-2</v>
      </c>
      <c r="P165" s="81">
        <f>STDEV($E162:$E166)</f>
        <v>5.6988595350299522E-2</v>
      </c>
      <c r="Q165" s="81">
        <f>O165+_xlfn.T.INV(0.025,4)*P165</f>
        <v>-0.14675976279775166</v>
      </c>
      <c r="R165" s="81">
        <f>O165+_xlfn.T.INV(0.975,4)*P165</f>
        <v>0.169691650427122</v>
      </c>
      <c r="S165" s="95">
        <f t="shared" si="5"/>
        <v>0.31645141322487369</v>
      </c>
      <c r="V165" s="80">
        <v>1</v>
      </c>
      <c r="W165" s="81">
        <f>AVERAGE($C162:$C166)</f>
        <v>-1.6234042553191601E-3</v>
      </c>
      <c r="X165" s="81">
        <f>STDEV($C162:$C166)</f>
        <v>3.0313082633138036E-4</v>
      </c>
      <c r="Y165" s="81">
        <f>W165+_xlfn.T.INV(0.025,4)*X165</f>
        <v>-2.4650303543214836E-3</v>
      </c>
      <c r="Z165" s="81">
        <f>W165+_xlfn.T.INV(0.975,4)*X165</f>
        <v>-7.8177815631683676E-4</v>
      </c>
      <c r="AA165" s="79"/>
      <c r="AB165" s="80">
        <v>1</v>
      </c>
      <c r="AC165" s="84">
        <f>AVERAGE($F162:$F166)</f>
        <v>6.0360381559583173E-4</v>
      </c>
      <c r="AD165" s="84">
        <f>STDEV($F162:$F166)</f>
        <v>3.0313082633138036E-4</v>
      </c>
      <c r="AE165" s="84">
        <f>AC165+_xlfn.T.INV(0.025,4)*AD165</f>
        <v>-2.3802228340649169E-4</v>
      </c>
      <c r="AF165" s="84">
        <f>AC165+_xlfn.T.INV(0.975,4)*AD165</f>
        <v>1.4452299145981552E-3</v>
      </c>
    </row>
    <row r="166" spans="1:32" x14ac:dyDescent="0.25">
      <c r="A166" s="43">
        <v>1</v>
      </c>
      <c r="B166" s="43">
        <f>'data in order'!AI7</f>
        <v>-0.33299999999999841</v>
      </c>
      <c r="C166" s="66">
        <f>'data in order'!AJ7</f>
        <v>-1.7712765957446724E-3</v>
      </c>
      <c r="D166" s="43">
        <v>188</v>
      </c>
      <c r="E166" s="79">
        <f>B166-('X ANOVA'!I$18*'X t tests'!D166+'X ANOVA'!I$17)</f>
        <v>-1.6334056185311141E-2</v>
      </c>
      <c r="F166" s="83">
        <f>C166-('X ANOVA'!S$18*'X t tests'!D166+'X ANOVA'!S$17)</f>
        <v>4.5573147517031934E-4</v>
      </c>
      <c r="H166" s="80">
        <v>2</v>
      </c>
      <c r="I166" s="81">
        <f>AVERAGE($B162:$B171)</f>
        <v>-0.27860000000000296</v>
      </c>
      <c r="J166" s="81">
        <f>STDEV($B162:$B171)</f>
        <v>5.8908969322734775E-2</v>
      </c>
      <c r="K166" s="81">
        <f>I166+_xlfn.T.INV(0.025,9)*J166</f>
        <v>-0.41186134690648718</v>
      </c>
      <c r="L166" s="81">
        <f>I166+_xlfn.T.INV(0.975,9)*J166</f>
        <v>-0.14533865309351876</v>
      </c>
      <c r="M166" s="95">
        <f t="shared" si="4"/>
        <v>0.26652269381296845</v>
      </c>
      <c r="N166" s="80">
        <v>2</v>
      </c>
      <c r="O166" s="81">
        <f>AVERAGE($E162:$E171)</f>
        <v>2.1697407589943575E-2</v>
      </c>
      <c r="P166" s="81">
        <f>STDEV($E162:$E171)</f>
        <v>5.2918835661423552E-2</v>
      </c>
      <c r="Q166" s="81">
        <f>O166+_xlfn.T.INV(0.025,9)*P166</f>
        <v>-9.8013315548486829E-2</v>
      </c>
      <c r="R166" s="81">
        <f>O166+_xlfn.T.INV(0.975,9)*P166</f>
        <v>0.14140813072837394</v>
      </c>
      <c r="S166" s="95">
        <f t="shared" si="5"/>
        <v>0.23942144627686077</v>
      </c>
      <c r="V166" s="80">
        <v>2</v>
      </c>
      <c r="W166" s="81">
        <f>AVERAGE($C162:$C171)</f>
        <v>-1.4819148936170371E-3</v>
      </c>
      <c r="X166" s="81">
        <f>STDEV($C162:$C171)</f>
        <v>3.1334558150390788E-4</v>
      </c>
      <c r="Y166" s="81">
        <f>W166+_xlfn.T.INV(0.025,9)*X166</f>
        <v>-2.1907518452472709E-3</v>
      </c>
      <c r="Z166" s="81">
        <f>W166+_xlfn.T.INV(0.975,9)*X166</f>
        <v>-7.7307794198680317E-4</v>
      </c>
      <c r="AA166" s="79"/>
      <c r="AB166" s="80">
        <v>2</v>
      </c>
      <c r="AC166" s="84">
        <f>AVERAGE($F162:$F171)</f>
        <v>7.4769904470285762E-4</v>
      </c>
      <c r="AD166" s="84">
        <f>STDEV($F162:$F171)</f>
        <v>3.1466225929073022E-4</v>
      </c>
      <c r="AE166" s="84">
        <f>AC166+_xlfn.T.INV(0.025,9)*AD166</f>
        <v>3.5883560986066094E-5</v>
      </c>
      <c r="AF166" s="84">
        <f>AC166+_xlfn.T.INV(0.975,9)*AD166</f>
        <v>1.459514528419649E-3</v>
      </c>
    </row>
    <row r="167" spans="1:32" x14ac:dyDescent="0.25">
      <c r="A167" s="43">
        <v>2</v>
      </c>
      <c r="B167" s="43">
        <f>'data in order'!K24</f>
        <v>-0.16499999999999204</v>
      </c>
      <c r="C167" s="66">
        <f>'data in order'!L24</f>
        <v>-8.7765957446804272E-4</v>
      </c>
      <c r="D167" s="43">
        <v>188</v>
      </c>
      <c r="E167" s="79">
        <f>B167-('X ANOVA'!I$44*'X t tests'!D167+'X ANOVA'!I$43)</f>
        <v>0.1189288713652138</v>
      </c>
      <c r="F167" s="83">
        <f>C167-('X ANOVA'!S$44*'X t tests'!D167+'X ANOVA'!S$43)</f>
        <v>1.3545602312567549E-3</v>
      </c>
      <c r="H167" s="80">
        <v>3</v>
      </c>
      <c r="I167" s="81">
        <f>AVERAGE($B162:$B176)</f>
        <v>-0.27513333333333778</v>
      </c>
      <c r="J167" s="81">
        <f>STDEV($B162:$B176)</f>
        <v>5.4692473583361524E-2</v>
      </c>
      <c r="K167" s="81">
        <f>I167+_xlfn.T.INV(0.025,14)*J167</f>
        <v>-0.39243702260422775</v>
      </c>
      <c r="L167" s="81">
        <f>I167+_xlfn.T.INV(0.975,14)*J167</f>
        <v>-0.15782964406244787</v>
      </c>
      <c r="M167" s="95">
        <f t="shared" si="4"/>
        <v>0.23460737854177988</v>
      </c>
      <c r="N167" s="80">
        <v>3</v>
      </c>
      <c r="O167" s="81">
        <f>AVERAGE($E162:$E176)</f>
        <v>1.7660850993918623E-2</v>
      </c>
      <c r="P167" s="81">
        <f>STDEV($E162:$E176)</f>
        <v>5.0693224529258049E-2</v>
      </c>
      <c r="Q167" s="81">
        <f>O167+_xlfn.T.INV(0.025,14)*P167</f>
        <v>-9.1065302144062346E-2</v>
      </c>
      <c r="R167" s="81">
        <f>O167+_xlfn.T.INV(0.975,14)*P167</f>
        <v>0.12638700413189954</v>
      </c>
      <c r="S167" s="95">
        <f t="shared" si="5"/>
        <v>0.2174523062759619</v>
      </c>
      <c r="V167" s="80">
        <v>3</v>
      </c>
      <c r="W167" s="81">
        <f>AVERAGE($C162:$C176)</f>
        <v>-1.4634751773049883E-3</v>
      </c>
      <c r="X167" s="81">
        <f>STDEV($C162:$C176)</f>
        <v>2.9091741267745467E-4</v>
      </c>
      <c r="Y167" s="81">
        <f>W167+_xlfn.T.INV(0.025,14)*X167</f>
        <v>-2.0874309712990832E-3</v>
      </c>
      <c r="Z167" s="81">
        <f>W167+_xlfn.T.INV(0.975,14)*X167</f>
        <v>-8.3951938331089349E-4</v>
      </c>
      <c r="AA167" s="79"/>
      <c r="AB167" s="80">
        <v>3</v>
      </c>
      <c r="AC167" s="84">
        <f>AVERAGE($F162:$F176)</f>
        <v>7.5978338830843845E-4</v>
      </c>
      <c r="AD167" s="84">
        <f>STDEV($F162:$F176)</f>
        <v>2.9111649318146199E-4</v>
      </c>
      <c r="AE167" s="84">
        <f>AC167+_xlfn.T.INV(0.025,14)*AD167</f>
        <v>1.3540060909952455E-4</v>
      </c>
      <c r="AF167" s="84">
        <f>AC167+_xlfn.T.INV(0.975,14)*AD167</f>
        <v>1.384166167517352E-3</v>
      </c>
    </row>
    <row r="168" spans="1:32" x14ac:dyDescent="0.25">
      <c r="A168" s="43">
        <v>2</v>
      </c>
      <c r="B168" s="43">
        <f>'data in order'!Q24</f>
        <v>-0.24100000000001387</v>
      </c>
      <c r="C168" s="66">
        <f>'data in order'!R24</f>
        <v>-1.2819148936170951E-3</v>
      </c>
      <c r="D168" s="43">
        <v>188</v>
      </c>
      <c r="E168" s="79">
        <f>B168-('X ANOVA'!I$44*'X t tests'!D168+'X ANOVA'!I$43)</f>
        <v>4.2928871365191967E-2</v>
      </c>
      <c r="F168" s="83">
        <f>C168-('X ANOVA'!S$44*'X t tests'!D168+'X ANOVA'!S$43)</f>
        <v>9.5030491210770264E-4</v>
      </c>
      <c r="H168" s="80">
        <v>4</v>
      </c>
      <c r="I168" s="81">
        <f>AVERAGE($B162:$B181)</f>
        <v>-0.28080000000000355</v>
      </c>
      <c r="J168" s="81">
        <f>STDEV($B162:$B181)</f>
        <v>6.386301128607963E-2</v>
      </c>
      <c r="K168" s="81">
        <f>I168+_xlfn.T.INV(0.025,19)*J168</f>
        <v>-0.41446681880871761</v>
      </c>
      <c r="L168" s="81">
        <f>I168+_xlfn.T.INV(0.975,19)*J168</f>
        <v>-0.14713318119128957</v>
      </c>
      <c r="M168" s="95">
        <f t="shared" si="4"/>
        <v>0.26733363761742801</v>
      </c>
      <c r="N168" s="80">
        <v>4</v>
      </c>
      <c r="O168" s="81">
        <f>AVERAGE($E162:$E181)</f>
        <v>9.3253794972877162E-3</v>
      </c>
      <c r="P168" s="81">
        <f>STDEV($E162:$E181)</f>
        <v>6.2337302885061639E-2</v>
      </c>
      <c r="Q168" s="81">
        <f>O168+_xlfn.T.INV(0.025,19)*P168</f>
        <v>-0.1211480949280828</v>
      </c>
      <c r="R168" s="81">
        <f>O168+_xlfn.T.INV(0.975,19)*P168</f>
        <v>0.13979885392265817</v>
      </c>
      <c r="S168" s="95">
        <f t="shared" si="5"/>
        <v>0.26094694885074099</v>
      </c>
      <c r="V168" s="80">
        <v>4</v>
      </c>
      <c r="W168" s="81">
        <f>AVERAGE($C162:$C181)</f>
        <v>-1.4936170212766148E-3</v>
      </c>
      <c r="X168" s="81">
        <f>STDEV($C162:$C181)</f>
        <v>3.3969686854297637E-4</v>
      </c>
      <c r="Y168" s="81">
        <f>W168+_xlfn.T.INV(0.025,19)*X168</f>
        <v>-2.2046107383442417E-3</v>
      </c>
      <c r="Z168" s="81">
        <f>W168+_xlfn.T.INV(0.975,19)*X168</f>
        <v>-7.8262330420898816E-4</v>
      </c>
      <c r="AA168" s="79"/>
      <c r="AB168" s="80">
        <v>4</v>
      </c>
      <c r="AC168" s="84">
        <f>AVERAGE($F162:$F181)</f>
        <v>7.0955014377809141E-4</v>
      </c>
      <c r="AD168" s="84">
        <f>STDEV($F162:$F181)</f>
        <v>3.4724467149781717E-4</v>
      </c>
      <c r="AE168" s="84">
        <f>AC168+_xlfn.T.INV(0.025,19)*AD168</f>
        <v>-1.7241306431951516E-5</v>
      </c>
      <c r="AF168" s="84">
        <f>AC168+_xlfn.T.INV(0.975,19)*AD168</f>
        <v>1.4363415939881341E-3</v>
      </c>
    </row>
    <row r="169" spans="1:32" x14ac:dyDescent="0.25">
      <c r="A169" s="43">
        <v>2</v>
      </c>
      <c r="B169" s="43">
        <f>'data in order'!W24</f>
        <v>-0.27600000000001046</v>
      </c>
      <c r="C169" s="66">
        <f>'data in order'!X24</f>
        <v>-1.4680851063830344E-3</v>
      </c>
      <c r="D169" s="43">
        <v>188</v>
      </c>
      <c r="E169" s="79">
        <f>B169-('X ANOVA'!I$44*'X t tests'!D169+'X ANOVA'!I$43)</f>
        <v>7.9288713651953779E-3</v>
      </c>
      <c r="F169" s="83">
        <f>C169-('X ANOVA'!S$44*'X t tests'!D169+'X ANOVA'!S$43)</f>
        <v>7.641346993417634E-4</v>
      </c>
      <c r="H169" s="80">
        <v>5</v>
      </c>
      <c r="I169" s="81">
        <f>AVERAGE($B162:$B186)</f>
        <v>-0.2995600000000036</v>
      </c>
      <c r="J169" s="81">
        <f>STDEV($B162:$B186)</f>
        <v>8.519638098729912E-2</v>
      </c>
      <c r="K169" s="81">
        <f>I169+_xlfn.T.INV(0.025,24)*J169</f>
        <v>-0.47539668817560354</v>
      </c>
      <c r="L169" s="81">
        <f>I169+_xlfn.T.INV(0.975,24)*J169</f>
        <v>-0.12372331182440369</v>
      </c>
      <c r="M169" s="95">
        <f t="shared" si="4"/>
        <v>0.35167337635119988</v>
      </c>
      <c r="N169" s="80">
        <v>5</v>
      </c>
      <c r="O169" s="81">
        <f>AVERAGE($E162:$E186)</f>
        <v>-8.1582639724016182E-3</v>
      </c>
      <c r="P169" s="81">
        <f>STDEV($E162:$E186)</f>
        <v>8.3145912453703785E-2</v>
      </c>
      <c r="Q169" s="81">
        <f>O169+_xlfn.T.INV(0.025,24)*P169</f>
        <v>-0.17976299309085059</v>
      </c>
      <c r="R169" s="81">
        <f>O169+_xlfn.T.INV(0.975,24)*P169</f>
        <v>0.16344646514604733</v>
      </c>
      <c r="S169" s="95">
        <f t="shared" si="5"/>
        <v>0.34320945823689791</v>
      </c>
      <c r="V169" s="80">
        <v>5</v>
      </c>
      <c r="W169" s="81">
        <f>AVERAGE($C162:$C186)</f>
        <v>-1.593404255319168E-3</v>
      </c>
      <c r="X169" s="81">
        <f>STDEV($C162:$C186)</f>
        <v>4.5317223929414445E-4</v>
      </c>
      <c r="Y169" s="81">
        <f>W169+_xlfn.T.INV(0.025,24)*X169</f>
        <v>-2.5287057881681041E-3</v>
      </c>
      <c r="Z169" s="81">
        <f>W169+_xlfn.T.INV(0.975,24)*X169</f>
        <v>-6.581027224702319E-4</v>
      </c>
      <c r="AA169" s="79"/>
      <c r="AB169" s="80">
        <v>5</v>
      </c>
      <c r="AC169" s="84">
        <f>AVERAGE($F162:$F186)</f>
        <v>6.0709668580988469E-4</v>
      </c>
      <c r="AD169" s="84">
        <f>STDEV($F162:$F186)</f>
        <v>4.6012665234293427E-4</v>
      </c>
      <c r="AE169" s="84">
        <f>AC169+_xlfn.T.INV(0.025,24)*AD169</f>
        <v>-3.4255805012741586E-4</v>
      </c>
      <c r="AF169" s="84">
        <f>AC169+_xlfn.T.INV(0.975,24)*AD169</f>
        <v>1.5567514217471852E-3</v>
      </c>
    </row>
    <row r="170" spans="1:32" x14ac:dyDescent="0.25">
      <c r="A170" s="43">
        <v>2</v>
      </c>
      <c r="B170" s="43">
        <f>'data in order'!AC24</f>
        <v>-0.29800000000000182</v>
      </c>
      <c r="C170" s="66">
        <f>'data in order'!AD24</f>
        <v>-1.5851063829787331E-3</v>
      </c>
      <c r="D170" s="43">
        <v>188</v>
      </c>
      <c r="E170" s="79">
        <f>B170-('X ANOVA'!I$44*'X t tests'!D170+'X ANOVA'!I$43)</f>
        <v>-1.4071128634795982E-2</v>
      </c>
      <c r="F170" s="83">
        <f>C170-('X ANOVA'!S$44*'X t tests'!D170+'X ANOVA'!S$43)</f>
        <v>6.4711342274606466E-4</v>
      </c>
      <c r="H170" s="80">
        <v>6</v>
      </c>
      <c r="I170" s="81">
        <f>AVERAGE($B162:$B191)</f>
        <v>-0.30930000000000368</v>
      </c>
      <c r="J170" s="81">
        <f>STDEV($B162:$B191)</f>
        <v>8.5689555956369942E-2</v>
      </c>
      <c r="K170" s="81">
        <f>I170+_xlfn.T.INV(0.025,29)*J170</f>
        <v>-0.48455481986316057</v>
      </c>
      <c r="L170" s="81">
        <f>I170+_xlfn.T.INV(0.975,29)*J170</f>
        <v>-0.13404518013684691</v>
      </c>
      <c r="M170" s="95">
        <f t="shared" si="4"/>
        <v>0.35050963972631366</v>
      </c>
      <c r="N170" s="80">
        <v>6</v>
      </c>
      <c r="O170" s="81">
        <f>AVERAGE($E162:$E191)</f>
        <v>-1.6045102239747176E-2</v>
      </c>
      <c r="P170" s="81">
        <f>STDEV($E162:$E191)</f>
        <v>8.2994424171770276E-2</v>
      </c>
      <c r="Q170" s="81">
        <f>O170+_xlfn.T.INV(0.025,29)*P170</f>
        <v>-0.18578775868758679</v>
      </c>
      <c r="R170" s="81">
        <f>O170+_xlfn.T.INV(0.975,29)*P170</f>
        <v>0.15369755420809234</v>
      </c>
      <c r="S170" s="95">
        <f t="shared" si="5"/>
        <v>0.33948531289567913</v>
      </c>
      <c r="V170" s="80">
        <v>6</v>
      </c>
      <c r="W170" s="81">
        <f>AVERAGE($C162:$C191)</f>
        <v>-1.6452127659574664E-3</v>
      </c>
      <c r="X170" s="81">
        <f>STDEV($C162:$C191)</f>
        <v>4.5579551040622298E-4</v>
      </c>
      <c r="Y170" s="81">
        <f>W170+_xlfn.T.INV(0.025,29)*X170</f>
        <v>-2.5774192545912795E-3</v>
      </c>
      <c r="Z170" s="81">
        <f>W170+_xlfn.T.INV(0.975,29)*X170</f>
        <v>-7.1300627732365403E-4</v>
      </c>
      <c r="AA170" s="79"/>
      <c r="AB170" s="80">
        <v>6</v>
      </c>
      <c r="AC170" s="84">
        <f>AVERAGE($F162:$F191)</f>
        <v>5.3838411652006512E-4</v>
      </c>
      <c r="AD170" s="84">
        <f>STDEV($F162:$F191)</f>
        <v>4.7280404076587945E-4</v>
      </c>
      <c r="AE170" s="84">
        <f>AC170+_xlfn.T.INV(0.025,29)*AD170</f>
        <v>-4.2860872257443131E-4</v>
      </c>
      <c r="AF170" s="84">
        <f>AC170+_xlfn.T.INV(0.975,29)*AD170</f>
        <v>1.5053769556145609E-3</v>
      </c>
    </row>
    <row r="171" spans="1:32" x14ac:dyDescent="0.25">
      <c r="A171" s="43">
        <v>2</v>
      </c>
      <c r="B171" s="43">
        <f>'data in order'!AI24</f>
        <v>-0.28000000000000114</v>
      </c>
      <c r="C171" s="66">
        <f>'data in order'!AJ24</f>
        <v>-1.4893617021276657E-3</v>
      </c>
      <c r="D171" s="43">
        <v>188</v>
      </c>
      <c r="E171" s="79">
        <f>B171-('X ANOVA'!I$44*'X t tests'!D171+'X ANOVA'!I$43)</f>
        <v>3.9288713652047003E-3</v>
      </c>
      <c r="F171" s="83">
        <f>C171-('X ANOVA'!S$44*'X t tests'!D171+'X ANOVA'!S$43)</f>
        <v>7.4285810359713206E-4</v>
      </c>
      <c r="H171" s="80">
        <v>7</v>
      </c>
      <c r="I171" s="81">
        <f>AVERAGE($B162:$B196)</f>
        <v>-0.31978000000000373</v>
      </c>
      <c r="J171" s="81">
        <f>STDEV($B162:$B196)</f>
        <v>9.3813707138448069E-2</v>
      </c>
      <c r="K171" s="81">
        <f>I171+_xlfn.T.INV(0.025,34)*J171</f>
        <v>-0.51043239123085526</v>
      </c>
      <c r="L171" s="81">
        <f>I171+_xlfn.T.INV(0.975,34)*J171</f>
        <v>-0.12912760876915214</v>
      </c>
      <c r="M171" s="95">
        <f t="shared" si="4"/>
        <v>0.38130478246170313</v>
      </c>
      <c r="N171" s="80">
        <v>7</v>
      </c>
      <c r="O171" s="81">
        <f>AVERAGE($E162:$E196)</f>
        <v>-2.4405019730909822E-2</v>
      </c>
      <c r="P171" s="81">
        <f>STDEV($E162:$E196)</f>
        <v>9.0368916630485657E-2</v>
      </c>
      <c r="Q171" s="81">
        <f>O171+_xlfn.T.INV(0.025,34)*P171</f>
        <v>-0.20805675436620502</v>
      </c>
      <c r="R171" s="81">
        <f>O171+_xlfn.T.INV(0.975,34)*P171</f>
        <v>0.15924671490438536</v>
      </c>
      <c r="S171" s="95">
        <f t="shared" si="5"/>
        <v>0.36730346927059038</v>
      </c>
      <c r="V171" s="80">
        <v>7</v>
      </c>
      <c r="W171" s="81">
        <f>AVERAGE($C162:$C196)</f>
        <v>-1.7009574468085304E-3</v>
      </c>
      <c r="X171" s="81">
        <f>STDEV($C162:$C196)</f>
        <v>4.9900908052365959E-4</v>
      </c>
      <c r="Y171" s="81">
        <f>W171+_xlfn.T.INV(0.025,34)*X171</f>
        <v>-2.7150659108024213E-3</v>
      </c>
      <c r="Z171" s="81">
        <f>W171+_xlfn.T.INV(0.975,34)*X171</f>
        <v>-6.8684898281463967E-4</v>
      </c>
      <c r="AA171" s="79"/>
      <c r="AB171" s="80">
        <v>7</v>
      </c>
      <c r="AC171" s="84">
        <f>AVERAGE($F162:$F196)</f>
        <v>4.6690937106460352E-4</v>
      </c>
      <c r="AD171" s="84">
        <f>STDEV($F162:$F196)</f>
        <v>5.2425344892441871E-4</v>
      </c>
      <c r="AE171" s="84">
        <f>AC171+_xlfn.T.INV(0.025,34)*AD171</f>
        <v>-5.9850182200292383E-4</v>
      </c>
      <c r="AF171" s="84">
        <f>AC171+_xlfn.T.INV(0.975,34)*AD171</f>
        <v>1.5323205641321308E-3</v>
      </c>
    </row>
    <row r="172" spans="1:32" x14ac:dyDescent="0.25">
      <c r="A172" s="43">
        <v>3</v>
      </c>
      <c r="B172" s="43">
        <f>'data in order'!K41</f>
        <v>-0.20400000000000773</v>
      </c>
      <c r="C172" s="66">
        <f>'data in order'!L41</f>
        <v>-1.0851063829787645E-3</v>
      </c>
      <c r="D172" s="43">
        <v>188</v>
      </c>
      <c r="E172" s="79">
        <f>B172-('X ANOVA'!I$69*'X t tests'!D172+'X ANOVA'!I$68)</f>
        <v>7.3787737801868314E-2</v>
      </c>
      <c r="F172" s="83">
        <f>C172-('X ANOVA'!S$69*'X t tests'!D172+'X ANOVA'!S$68)</f>
        <v>1.1254414372217256E-3</v>
      </c>
      <c r="H172" s="80">
        <v>8</v>
      </c>
      <c r="I172" s="81">
        <f>AVERAGE($B162:$B201)</f>
        <v>-0.3226325000000031</v>
      </c>
      <c r="J172" s="81">
        <f>STDEV($B162:$B201)</f>
        <v>9.8895682899475437E-2</v>
      </c>
      <c r="K172" s="81">
        <f>I172+_xlfn.T.INV(0.025,39)*J172</f>
        <v>-0.52266789983160666</v>
      </c>
      <c r="L172" s="81">
        <f>I172+_xlfn.T.INV(0.975,39)*J172</f>
        <v>-0.1225971001683995</v>
      </c>
      <c r="M172" s="95">
        <f t="shared" si="4"/>
        <v>0.40007079966320713</v>
      </c>
      <c r="N172" s="80">
        <v>8</v>
      </c>
      <c r="O172" s="81">
        <f>AVERAGE($E162:$E201)</f>
        <v>-2.545943911644305E-2</v>
      </c>
      <c r="P172" s="81">
        <f>STDEV($E162:$E201)</f>
        <v>9.5795575780859246E-2</v>
      </c>
      <c r="Q172" s="81">
        <f>O172+_xlfn.T.INV(0.025,39)*P172</f>
        <v>-0.21922428042808037</v>
      </c>
      <c r="R172" s="81">
        <f>O172+_xlfn.T.INV(0.975,39)*P172</f>
        <v>0.16830540219519427</v>
      </c>
      <c r="S172" s="95">
        <f t="shared" si="5"/>
        <v>0.38752968262327464</v>
      </c>
      <c r="V172" s="80">
        <v>8</v>
      </c>
      <c r="W172" s="81">
        <f>AVERAGE($C162:$C201)</f>
        <v>-1.7161303191489524E-3</v>
      </c>
      <c r="X172" s="81">
        <f>STDEV($C162:$C201)</f>
        <v>5.2604086648657116E-4</v>
      </c>
      <c r="Y172" s="81">
        <f>W172+_xlfn.T.INV(0.025,39)*X172</f>
        <v>-2.7801484033596092E-3</v>
      </c>
      <c r="Z172" s="81">
        <f>W172+_xlfn.T.INV(0.975,39)*X172</f>
        <v>-6.5211223493829564E-4</v>
      </c>
      <c r="AA172" s="79"/>
      <c r="AB172" s="80">
        <v>8</v>
      </c>
      <c r="AC172" s="84">
        <f>AVERAGE($F162:$F201)</f>
        <v>4.4564828627827191E-4</v>
      </c>
      <c r="AD172" s="84">
        <f>STDEV($F162:$F201)</f>
        <v>5.4848099413739063E-4</v>
      </c>
      <c r="AE172" s="84">
        <f>AC172+_xlfn.T.INV(0.025,39)*AD172</f>
        <v>-6.6375924037616319E-4</v>
      </c>
      <c r="AF172" s="84">
        <f>AC172+_xlfn.T.INV(0.975,39)*AD172</f>
        <v>1.5550558129327069E-3</v>
      </c>
    </row>
    <row r="173" spans="1:32" x14ac:dyDescent="0.25">
      <c r="A173" s="43">
        <v>3</v>
      </c>
      <c r="B173" s="43">
        <f>'data in order'!Q41</f>
        <v>-0.22300000000001319</v>
      </c>
      <c r="C173" s="66">
        <f>'data in order'!R41</f>
        <v>-1.1861702127660275E-3</v>
      </c>
      <c r="D173" s="43">
        <v>188</v>
      </c>
      <c r="E173" s="79">
        <f>B173-('X ANOVA'!I$69*'X t tests'!D173+'X ANOVA'!I$68)</f>
        <v>5.4787737801862857E-2</v>
      </c>
      <c r="F173" s="83">
        <f>C173-('X ANOVA'!S$69*'X t tests'!D173+'X ANOVA'!S$68)</f>
        <v>1.0243776074344627E-3</v>
      </c>
    </row>
    <row r="174" spans="1:32" x14ac:dyDescent="0.25">
      <c r="A174" s="43">
        <v>3</v>
      </c>
      <c r="B174" s="43">
        <f>'data in order'!W41</f>
        <v>-0.30000000000001137</v>
      </c>
      <c r="C174" s="66">
        <f>'data in order'!X41</f>
        <v>-1.5957446808511242E-3</v>
      </c>
      <c r="D174" s="43">
        <v>188</v>
      </c>
      <c r="E174" s="79">
        <f>B174-('X ANOVA'!I$69*'X t tests'!D174+'X ANOVA'!I$68)</f>
        <v>-2.2212262198135324E-2</v>
      </c>
      <c r="F174" s="83">
        <f>C174-('X ANOVA'!S$69*'X t tests'!D174+'X ANOVA'!S$68)</f>
        <v>6.1480313934936595E-4</v>
      </c>
    </row>
    <row r="175" spans="1:32" x14ac:dyDescent="0.25">
      <c r="A175" s="43">
        <v>3</v>
      </c>
      <c r="B175" s="43">
        <f>'data in order'!AC41</f>
        <v>-0.30000000000001137</v>
      </c>
      <c r="C175" s="66">
        <f>'data in order'!AD41</f>
        <v>-1.5957446808511242E-3</v>
      </c>
      <c r="D175" s="43">
        <v>188</v>
      </c>
      <c r="E175" s="79">
        <f>B175-('X ANOVA'!I$69*'X t tests'!D175+'X ANOVA'!I$68)</f>
        <v>-2.2212262198135324E-2</v>
      </c>
      <c r="F175" s="83">
        <f>C175-('X ANOVA'!S$69*'X t tests'!D175+'X ANOVA'!S$68)</f>
        <v>6.1480313934936595E-4</v>
      </c>
    </row>
    <row r="176" spans="1:32" x14ac:dyDescent="0.25">
      <c r="A176" s="43">
        <v>3</v>
      </c>
      <c r="B176" s="43">
        <f>'data in order'!AI41</f>
        <v>-0.31399999999999295</v>
      </c>
      <c r="C176" s="66">
        <f>'data in order'!AJ41</f>
        <v>-1.6702127659574094E-3</v>
      </c>
      <c r="D176" s="43">
        <v>188</v>
      </c>
      <c r="E176" s="79">
        <f>B176-('X ANOVA'!I$69*'X t tests'!D176+'X ANOVA'!I$68)</f>
        <v>-3.6212262198116907E-2</v>
      </c>
      <c r="F176" s="83">
        <f>C176-('X ANOVA'!S$69*'X t tests'!D176+'X ANOVA'!S$68)</f>
        <v>5.4033505424308081E-4</v>
      </c>
    </row>
    <row r="177" spans="1:6" x14ac:dyDescent="0.25">
      <c r="A177" s="43">
        <v>4</v>
      </c>
      <c r="B177" s="43">
        <f>'data in order'!K58</f>
        <v>-0.18700000000001182</v>
      </c>
      <c r="C177" s="66">
        <f>'data in order'!L58</f>
        <v>-9.9468085106389271E-4</v>
      </c>
      <c r="D177" s="43">
        <v>188</v>
      </c>
      <c r="E177" s="79">
        <f>B177-('X ANOVA'!I$94*'X t tests'!D177+'X ANOVA'!I$93)</f>
        <v>9.5118965007384038E-2</v>
      </c>
      <c r="F177" s="83">
        <f>C177-('X ANOVA'!S$94*'X t tests'!D177+'X ANOVA'!S$93)</f>
        <v>1.1482121123146517E-3</v>
      </c>
    </row>
    <row r="178" spans="1:6" x14ac:dyDescent="0.25">
      <c r="A178" s="43">
        <v>4</v>
      </c>
      <c r="B178" s="43">
        <f>'data in order'!Q58</f>
        <v>-0.21700000000001296</v>
      </c>
      <c r="C178" s="66">
        <f>'data in order'!R58</f>
        <v>-1.154255319149005E-3</v>
      </c>
      <c r="D178" s="43">
        <v>188</v>
      </c>
      <c r="E178" s="79">
        <f>B178-('X ANOVA'!I$94*'X t tests'!D178+'X ANOVA'!I$93)</f>
        <v>6.5118965007382901E-2</v>
      </c>
      <c r="F178" s="83">
        <f>C178-('X ANOVA'!S$94*'X t tests'!D178+'X ANOVA'!S$93)</f>
        <v>9.886376442295394E-4</v>
      </c>
    </row>
    <row r="179" spans="1:6" x14ac:dyDescent="0.25">
      <c r="A179" s="43">
        <v>4</v>
      </c>
      <c r="B179" s="43">
        <f>'data in order'!W58</f>
        <v>-0.31999999999999318</v>
      </c>
      <c r="C179" s="66">
        <f>'data in order'!X58</f>
        <v>-1.7021276595744319E-3</v>
      </c>
      <c r="D179" s="43">
        <v>188</v>
      </c>
      <c r="E179" s="79">
        <f>B179-('X ANOVA'!I$94*'X t tests'!D179+'X ANOVA'!I$93)</f>
        <v>-3.7881034992597318E-2</v>
      </c>
      <c r="F179" s="83">
        <f>C179-('X ANOVA'!S$94*'X t tests'!D179+'X ANOVA'!S$93)</f>
        <v>4.4076530380411259E-4</v>
      </c>
    </row>
    <row r="180" spans="1:6" x14ac:dyDescent="0.25">
      <c r="A180" s="43">
        <v>4</v>
      </c>
      <c r="B180" s="43">
        <f>'data in order'!AC58</f>
        <v>-0.3779999999999859</v>
      </c>
      <c r="C180" s="66">
        <f>'data in order'!AD58</f>
        <v>-2.0106382978722654E-3</v>
      </c>
      <c r="D180" s="43">
        <v>188</v>
      </c>
      <c r="E180" s="79">
        <f>B180-('X ANOVA'!I$94*'X t tests'!D180+'X ANOVA'!I$93)</f>
        <v>-9.5881034992590042E-2</v>
      </c>
      <c r="F180" s="83">
        <f>C180-('X ANOVA'!S$94*'X t tests'!D180+'X ANOVA'!S$93)</f>
        <v>1.3225466550627904E-4</v>
      </c>
    </row>
    <row r="181" spans="1:6" x14ac:dyDescent="0.25">
      <c r="A181" s="43">
        <v>4</v>
      </c>
      <c r="B181" s="43">
        <f>'data in order'!AI58</f>
        <v>-0.38700000000000045</v>
      </c>
      <c r="C181" s="66">
        <f>'data in order'!AJ58</f>
        <v>-2.0585106382978746E-3</v>
      </c>
      <c r="D181" s="43">
        <v>188</v>
      </c>
      <c r="E181" s="79">
        <f>B181-('X ANOVA'!I$94*'X t tests'!D181+'X ANOVA'!I$93)</f>
        <v>-0.10488103499260459</v>
      </c>
      <c r="F181" s="83">
        <f>C181-('X ANOVA'!S$94*'X t tests'!D181+'X ANOVA'!S$93)</f>
        <v>8.4382325080669882E-5</v>
      </c>
    </row>
    <row r="182" spans="1:6" x14ac:dyDescent="0.25">
      <c r="A182" s="43">
        <v>5</v>
      </c>
      <c r="B182" s="43">
        <f>'data in order'!K75</f>
        <v>-0.24600000000000932</v>
      </c>
      <c r="C182" s="66">
        <f>'data in order'!L75</f>
        <v>-1.3085106382979218E-3</v>
      </c>
      <c r="D182" s="43">
        <v>188</v>
      </c>
      <c r="E182" s="79">
        <f>B182-('X ANOVA'!I$119*'X t tests'!D182+'X ANOVA'!I$118)</f>
        <v>5.0507162148835494E-2</v>
      </c>
      <c r="F182" s="83">
        <f>C182-('X ANOVA'!S$119*'X t tests'!D182+'X ANOVA'!S$118)</f>
        <v>8.8132540712851826E-4</v>
      </c>
    </row>
    <row r="183" spans="1:6" x14ac:dyDescent="0.25">
      <c r="A183" s="43">
        <v>5</v>
      </c>
      <c r="B183" s="43">
        <f>'data in order'!Q75</f>
        <v>-0.29300000000000637</v>
      </c>
      <c r="C183" s="66">
        <f>'data in order'!R75</f>
        <v>-1.5585106382979062E-3</v>
      </c>
      <c r="D183" s="43">
        <v>188</v>
      </c>
      <c r="E183" s="79">
        <f>B183-('X ANOVA'!I$119*'X t tests'!D183+'X ANOVA'!I$118)</f>
        <v>3.5071621488384497E-3</v>
      </c>
      <c r="F183" s="83">
        <f>C183-('X ANOVA'!S$119*'X t tests'!D183+'X ANOVA'!S$118)</f>
        <v>6.3132540712853387E-4</v>
      </c>
    </row>
    <row r="184" spans="1:6" x14ac:dyDescent="0.25">
      <c r="A184" s="43">
        <v>5</v>
      </c>
      <c r="B184" s="43">
        <f>'data in order'!W75</f>
        <v>-0.5560000000000116</v>
      </c>
      <c r="C184" s="66">
        <f>'data in order'!X75</f>
        <v>-2.9574468085107001E-3</v>
      </c>
      <c r="D184" s="43">
        <v>188</v>
      </c>
      <c r="E184" s="79">
        <f>B184-('X ANOVA'!I$119*'X t tests'!D184+'X ANOVA'!I$118)</f>
        <v>-0.25949283785116678</v>
      </c>
      <c r="F184" s="83">
        <f>C184-('X ANOVA'!S$119*'X t tests'!D184+'X ANOVA'!S$118)</f>
        <v>-7.6761076308426001E-4</v>
      </c>
    </row>
    <row r="185" spans="1:6" x14ac:dyDescent="0.25">
      <c r="A185" s="43">
        <v>5</v>
      </c>
      <c r="B185" s="43">
        <f>'data in order'!AC75</f>
        <v>-0.33899999999999864</v>
      </c>
      <c r="C185" s="66">
        <f>'data in order'!AD75</f>
        <v>-1.8031914893616948E-3</v>
      </c>
      <c r="D185" s="43">
        <v>188</v>
      </c>
      <c r="E185" s="79">
        <f>B185-('X ANOVA'!I$119*'X t tests'!D185+'X ANOVA'!I$118)</f>
        <v>-4.249283785115382E-2</v>
      </c>
      <c r="F185" s="83">
        <f>C185-('X ANOVA'!S$119*'X t tests'!D185+'X ANOVA'!S$118)</f>
        <v>3.8664455606474525E-4</v>
      </c>
    </row>
    <row r="186" spans="1:6" x14ac:dyDescent="0.25">
      <c r="A186" s="43">
        <v>5</v>
      </c>
      <c r="B186" s="43">
        <f>'data in order'!AI75</f>
        <v>-0.43899999999999295</v>
      </c>
      <c r="C186" s="66">
        <f>'data in order'!AJ75</f>
        <v>-2.3351063829786861E-3</v>
      </c>
      <c r="D186" s="43">
        <v>188</v>
      </c>
      <c r="E186" s="79">
        <f>B186-('X ANOVA'!I$119*'X t tests'!D186+'X ANOVA'!I$118)</f>
        <v>-0.14249283785114814</v>
      </c>
      <c r="F186" s="83">
        <f>C186-('X ANOVA'!S$119*'X t tests'!D186+'X ANOVA'!S$118)</f>
        <v>-1.45270337552246E-4</v>
      </c>
    </row>
    <row r="187" spans="1:6" x14ac:dyDescent="0.25">
      <c r="A187" s="43">
        <v>6</v>
      </c>
      <c r="B187" s="43">
        <f>'data in order'!K92</f>
        <v>-0.29400000000001114</v>
      </c>
      <c r="C187" s="66">
        <f>'data in order'!L92</f>
        <v>-1.5638297872341018E-3</v>
      </c>
      <c r="D187" s="43">
        <v>188</v>
      </c>
      <c r="E187" s="79">
        <f>B187-('X ANOVA'!I$144*'X t tests'!D187+'X ANOVA'!I$143)</f>
        <v>8.5207064235179875E-3</v>
      </c>
      <c r="F187" s="83">
        <f>C187-('X ANOVA'!S$144*'X t tests'!D187+'X ANOVA'!S$143)</f>
        <v>5.3524680198582288E-4</v>
      </c>
    </row>
    <row r="188" spans="1:6" x14ac:dyDescent="0.25">
      <c r="A188" s="43">
        <v>6</v>
      </c>
      <c r="B188" s="43">
        <f>'data in order'!Q92</f>
        <v>-0.27799999999999159</v>
      </c>
      <c r="C188" s="66">
        <f>'data in order'!R92</f>
        <v>-1.4787234042552744E-3</v>
      </c>
      <c r="D188" s="43">
        <v>188</v>
      </c>
      <c r="E188" s="79">
        <f>B188-('X ANOVA'!I$144*'X t tests'!D188+'X ANOVA'!I$143)</f>
        <v>2.4520706423537542E-2</v>
      </c>
      <c r="F188" s="83">
        <f>C188-('X ANOVA'!S$144*'X t tests'!D188+'X ANOVA'!S$143)</f>
        <v>6.2035318496465029E-4</v>
      </c>
    </row>
    <row r="189" spans="1:6" x14ac:dyDescent="0.25">
      <c r="A189" s="43">
        <v>6</v>
      </c>
      <c r="B189" s="43">
        <f>'data in order'!W92</f>
        <v>-0.47300000000001319</v>
      </c>
      <c r="C189" s="66">
        <f>'data in order'!X92</f>
        <v>-2.5159574468085807E-3</v>
      </c>
      <c r="D189" s="43">
        <v>188</v>
      </c>
      <c r="E189" s="79">
        <f>B189-('X ANOVA'!I$144*'X t tests'!D189+'X ANOVA'!I$143)</f>
        <v>-0.17047929357648406</v>
      </c>
      <c r="F189" s="83">
        <f>C189-('X ANOVA'!S$144*'X t tests'!D189+'X ANOVA'!S$143)</f>
        <v>-4.1688085758865602E-4</v>
      </c>
    </row>
    <row r="190" spans="1:6" x14ac:dyDescent="0.25">
      <c r="A190" s="43">
        <v>6</v>
      </c>
      <c r="B190" s="43">
        <f>'data in order'!AC92</f>
        <v>-0.38599999999999568</v>
      </c>
      <c r="C190" s="66">
        <f>'data in order'!AD92</f>
        <v>-2.053191489361679E-3</v>
      </c>
      <c r="D190" s="43">
        <v>188</v>
      </c>
      <c r="E190" s="79">
        <f>B190-('X ANOVA'!I$144*'X t tests'!D190+'X ANOVA'!I$143)</f>
        <v>-8.3479293576466551E-2</v>
      </c>
      <c r="F190" s="83">
        <f>C190-('X ANOVA'!S$144*'X t tests'!D190+'X ANOVA'!S$143)</f>
        <v>4.5885099858245654E-5</v>
      </c>
    </row>
    <row r="191" spans="1:6" x14ac:dyDescent="0.25">
      <c r="A191" s="43">
        <v>6</v>
      </c>
      <c r="B191" s="43">
        <f>'data in order'!AI92</f>
        <v>-0.35900000000000887</v>
      </c>
      <c r="C191" s="66">
        <f>'data in order'!AJ92</f>
        <v>-1.9095744680851536E-3</v>
      </c>
      <c r="D191" s="43">
        <v>188</v>
      </c>
      <c r="E191" s="79">
        <f>B191-('X ANOVA'!I$144*'X t tests'!D191+'X ANOVA'!I$143)</f>
        <v>-5.6479293576479739E-2</v>
      </c>
      <c r="F191" s="83">
        <f>C191-('X ANOVA'!S$144*'X t tests'!D191+'X ANOVA'!S$143)</f>
        <v>1.8950212113477108E-4</v>
      </c>
    </row>
    <row r="192" spans="1:6" x14ac:dyDescent="0.25">
      <c r="A192" s="43">
        <v>7</v>
      </c>
      <c r="B192" s="43">
        <f>'data in order'!K109</f>
        <v>-0.28200000000001069</v>
      </c>
      <c r="C192" s="66">
        <f>'data in order'!L109</f>
        <v>-1.5000000000000568E-3</v>
      </c>
      <c r="D192" s="43">
        <v>188</v>
      </c>
      <c r="E192" s="79">
        <f>B192-('X ANOVA'!I$169*'X t tests'!D192+'X ANOVA'!I$168)</f>
        <v>2.6095475322107764E-2</v>
      </c>
      <c r="F192" s="83">
        <f>C192-('X ANOVA'!S$169*'X t tests'!D192+'X ANOVA'!S$168)</f>
        <v>5.7348643024669223E-4</v>
      </c>
    </row>
    <row r="193" spans="1:6" x14ac:dyDescent="0.25">
      <c r="A193" s="43">
        <v>7</v>
      </c>
      <c r="B193" s="43">
        <f>'data in order'!Q109</f>
        <v>-0.25030000000000996</v>
      </c>
      <c r="C193" s="66">
        <f>'data in order'!R109</f>
        <v>-1.3313829787234572E-3</v>
      </c>
      <c r="D193" s="43">
        <v>188</v>
      </c>
      <c r="E193" s="79">
        <f>B193-('X ANOVA'!I$169*'X t tests'!D193+'X ANOVA'!I$168)</f>
        <v>5.7795475322108492E-2</v>
      </c>
      <c r="F193" s="83">
        <f>C193-('X ANOVA'!S$169*'X t tests'!D193+'X ANOVA'!S$168)</f>
        <v>7.4210345152329188E-4</v>
      </c>
    </row>
    <row r="194" spans="1:6" x14ac:dyDescent="0.25">
      <c r="A194" s="43">
        <v>7</v>
      </c>
      <c r="B194" s="43">
        <f>'data in order'!W109</f>
        <v>-0.52400000000000091</v>
      </c>
      <c r="C194" s="66">
        <f>'data in order'!X109</f>
        <v>-2.7872340425531962E-3</v>
      </c>
      <c r="D194" s="43">
        <v>188</v>
      </c>
      <c r="E194" s="79">
        <f>B194-('X ANOVA'!I$169*'X t tests'!D194+'X ANOVA'!I$168)</f>
        <v>-0.21590452467788246</v>
      </c>
      <c r="F194" s="83">
        <f>C194-('X ANOVA'!S$169*'X t tests'!D194+'X ANOVA'!S$168)</f>
        <v>-7.1374761230644712E-4</v>
      </c>
    </row>
    <row r="195" spans="1:6" x14ac:dyDescent="0.25">
      <c r="A195" s="43">
        <v>7</v>
      </c>
      <c r="B195" s="43">
        <f>'data in order'!AC109</f>
        <v>-0.35300000000000864</v>
      </c>
      <c r="C195" s="66">
        <f>'data in order'!AD109</f>
        <v>-1.8776595744681311E-3</v>
      </c>
      <c r="D195" s="43">
        <v>188</v>
      </c>
      <c r="E195" s="79">
        <f>B195-('X ANOVA'!I$169*'X t tests'!D195+'X ANOVA'!I$168)</f>
        <v>-4.490452467789019E-2</v>
      </c>
      <c r="F195" s="83">
        <f>C195-('X ANOVA'!S$169*'X t tests'!D195+'X ANOVA'!S$168)</f>
        <v>1.9582685577861796E-4</v>
      </c>
    </row>
    <row r="196" spans="1:6" x14ac:dyDescent="0.25">
      <c r="A196" s="43">
        <v>7</v>
      </c>
      <c r="B196" s="43">
        <f>'data in order'!AI109</f>
        <v>-0.50399999999999068</v>
      </c>
      <c r="C196" s="66">
        <f>'data in order'!AJ109</f>
        <v>-2.6808510638297377E-3</v>
      </c>
      <c r="D196" s="43">
        <v>188</v>
      </c>
      <c r="E196" s="79">
        <f>B196-('X ANOVA'!I$169*'X t tests'!D196+'X ANOVA'!I$168)</f>
        <v>-0.19590452467787223</v>
      </c>
      <c r="F196" s="83">
        <f>C196-('X ANOVA'!S$169*'X t tests'!D196+'X ANOVA'!S$168)</f>
        <v>-6.0736463358298859E-4</v>
      </c>
    </row>
    <row r="197" spans="1:6" x14ac:dyDescent="0.25">
      <c r="A197" s="43">
        <v>8</v>
      </c>
      <c r="B197" s="43">
        <f>'data in order'!K126</f>
        <v>-0.18999999999999773</v>
      </c>
      <c r="C197" s="66">
        <f>'data in order'!L126</f>
        <v>-1.0106382978723283E-3</v>
      </c>
      <c r="D197" s="43">
        <v>188</v>
      </c>
      <c r="E197" s="79">
        <f>B197-('X ANOVA'!I$194*'X t tests'!D197+'X ANOVA'!I$193)</f>
        <v>0.11975962518482541</v>
      </c>
      <c r="F197" s="83">
        <f>C197-('X ANOVA'!S$194*'X t tests'!D197+'X ANOVA'!S$193)</f>
        <v>1.1085228204335304E-3</v>
      </c>
    </row>
    <row r="198" spans="1:6" x14ac:dyDescent="0.25">
      <c r="A198" s="43">
        <v>8</v>
      </c>
      <c r="B198" s="43">
        <f>'data in order'!Q126</f>
        <v>-0.22599999999999909</v>
      </c>
      <c r="C198" s="66">
        <f>'data in order'!R126</f>
        <v>-1.2021276595744633E-3</v>
      </c>
      <c r="D198" s="43">
        <v>188</v>
      </c>
      <c r="E198" s="79">
        <f>B198-('X ANOVA'!I$194*'X t tests'!D198+'X ANOVA'!I$193)</f>
        <v>8.3759625184824049E-2</v>
      </c>
      <c r="F198" s="83">
        <f>C198-('X ANOVA'!S$194*'X t tests'!D198+'X ANOVA'!S$193)</f>
        <v>9.1703345873139536E-4</v>
      </c>
    </row>
    <row r="199" spans="1:6" x14ac:dyDescent="0.25">
      <c r="A199" s="43">
        <v>8</v>
      </c>
      <c r="B199" s="43">
        <f>'data in order'!W126</f>
        <v>-0.34499999999999886</v>
      </c>
      <c r="C199" s="66">
        <f>'data in order'!X126</f>
        <v>-1.8351063829787173E-3</v>
      </c>
      <c r="D199" s="43">
        <v>188</v>
      </c>
      <c r="E199" s="79">
        <f>B199-('X ANOVA'!I$194*'X t tests'!D199+'X ANOVA'!I$193)</f>
        <v>-3.5240374815175723E-2</v>
      </c>
      <c r="F199" s="83">
        <f>C199-('X ANOVA'!S$194*'X t tests'!D199+'X ANOVA'!S$193)</f>
        <v>2.8405473532714135E-4</v>
      </c>
    </row>
    <row r="200" spans="1:6" x14ac:dyDescent="0.25">
      <c r="A200" s="43">
        <v>8</v>
      </c>
      <c r="B200" s="43">
        <f>'data in order'!AC126</f>
        <v>-0.41499999999999204</v>
      </c>
      <c r="C200" s="66">
        <f>'data in order'!AD126</f>
        <v>-2.2074468085105958E-3</v>
      </c>
      <c r="D200" s="43">
        <v>188</v>
      </c>
      <c r="E200" s="79">
        <f>B200-('X ANOVA'!I$194*'X t tests'!D200+'X ANOVA'!I$193)</f>
        <v>-0.1052403748151689</v>
      </c>
      <c r="F200" s="83">
        <f>C200-('X ANOVA'!S$194*'X t tests'!D200+'X ANOVA'!S$193)</f>
        <v>-8.8285690204737127E-5</v>
      </c>
    </row>
    <row r="201" spans="1:6" x14ac:dyDescent="0.25">
      <c r="A201" s="43">
        <v>8</v>
      </c>
      <c r="B201" s="43">
        <f>'data in order'!AI126</f>
        <v>-0.53700000000000614</v>
      </c>
      <c r="C201" s="66">
        <f>'data in order'!AJ126</f>
        <v>-2.8563829787234371E-3</v>
      </c>
      <c r="D201" s="43">
        <v>188</v>
      </c>
      <c r="E201" s="79">
        <f>B201-('X ANOVA'!I$194*'X t tests'!D201+'X ANOVA'!I$193)</f>
        <v>-0.227240374815183</v>
      </c>
      <c r="F201" s="83">
        <f>C201-('X ANOVA'!S$194*'X t tests'!D201+'X ANOVA'!S$193)</f>
        <v>-7.3722186041757847E-4</v>
      </c>
    </row>
  </sheetData>
  <sortState ref="A2:E201">
    <sortCondition ref="D2:D201"/>
    <sortCondition ref="A2:A201"/>
  </sortState>
  <mergeCells count="40">
    <mergeCell ref="Y123:Z123"/>
    <mergeCell ref="AE123:AF123"/>
    <mergeCell ref="V162:Z162"/>
    <mergeCell ref="AB162:AF162"/>
    <mergeCell ref="Y163:Z163"/>
    <mergeCell ref="AE163:AF163"/>
    <mergeCell ref="V82:Z82"/>
    <mergeCell ref="AB82:AF82"/>
    <mergeCell ref="Y83:Z83"/>
    <mergeCell ref="AE83:AF83"/>
    <mergeCell ref="V122:Z122"/>
    <mergeCell ref="AB122:AF122"/>
    <mergeCell ref="K163:L163"/>
    <mergeCell ref="Q163:R163"/>
    <mergeCell ref="V2:Z2"/>
    <mergeCell ref="AB2:AF2"/>
    <mergeCell ref="Y3:Z3"/>
    <mergeCell ref="AE3:AF3"/>
    <mergeCell ref="V42:Z42"/>
    <mergeCell ref="AB42:AF42"/>
    <mergeCell ref="Y43:Z43"/>
    <mergeCell ref="AE43:AF43"/>
    <mergeCell ref="H122:L122"/>
    <mergeCell ref="N122:R122"/>
    <mergeCell ref="K123:L123"/>
    <mergeCell ref="Q123:R123"/>
    <mergeCell ref="H162:L162"/>
    <mergeCell ref="N162:R162"/>
    <mergeCell ref="Q83:R83"/>
    <mergeCell ref="H2:L2"/>
    <mergeCell ref="K3:L3"/>
    <mergeCell ref="H42:L42"/>
    <mergeCell ref="K43:L43"/>
    <mergeCell ref="H82:L82"/>
    <mergeCell ref="K83:L83"/>
    <mergeCell ref="N2:R2"/>
    <mergeCell ref="Q3:R3"/>
    <mergeCell ref="N42:R42"/>
    <mergeCell ref="Q43:R43"/>
    <mergeCell ref="N82:R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F1" zoomScale="70" zoomScaleNormal="70" workbookViewId="0">
      <selection activeCell="N2" sqref="N2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'X t tests'!E2</f>
        <v>2.4513139477573876E-2</v>
      </c>
      <c r="C2" s="83">
        <f>'X t tests'!F2</f>
        <v>2.8544412682765911E-3</v>
      </c>
      <c r="D2" s="79">
        <v>10</v>
      </c>
    </row>
    <row r="3" spans="1:4" x14ac:dyDescent="0.25">
      <c r="A3" s="79">
        <v>1</v>
      </c>
      <c r="B3" s="79">
        <f>'X t tests'!E3</f>
        <v>-2.2486860522424944E-2</v>
      </c>
      <c r="C3" s="83">
        <f>'X t tests'!F3</f>
        <v>-1.8455587317232904E-3</v>
      </c>
      <c r="D3" s="79">
        <v>10</v>
      </c>
    </row>
    <row r="4" spans="1:4" x14ac:dyDescent="0.25">
      <c r="A4" s="79">
        <v>1</v>
      </c>
      <c r="B4" s="79">
        <f>'X t tests'!E4</f>
        <v>5.5131394775737481E-3</v>
      </c>
      <c r="C4" s="83">
        <f>'X t tests'!F4</f>
        <v>9.5444126827657879E-4</v>
      </c>
      <c r="D4" s="79">
        <v>10</v>
      </c>
    </row>
    <row r="5" spans="1:4" x14ac:dyDescent="0.25">
      <c r="A5" s="79">
        <v>1</v>
      </c>
      <c r="B5" s="79">
        <f>'X t tests'!E5</f>
        <v>5.1513139477574896E-2</v>
      </c>
      <c r="C5" s="83">
        <f>'X t tests'!F5</f>
        <v>5.5544412682766936E-3</v>
      </c>
      <c r="D5" s="79">
        <v>10</v>
      </c>
    </row>
    <row r="6" spans="1:4" x14ac:dyDescent="0.25">
      <c r="A6" s="79">
        <v>1</v>
      </c>
      <c r="B6" s="79">
        <f>'X t tests'!E6</f>
        <v>-1.7486860522425939E-2</v>
      </c>
      <c r="C6" s="83">
        <f>'X t tests'!F6</f>
        <v>-1.3455587317233899E-3</v>
      </c>
      <c r="D6" s="79">
        <v>10</v>
      </c>
    </row>
    <row r="7" spans="1:4" x14ac:dyDescent="0.25">
      <c r="A7" s="79">
        <v>1</v>
      </c>
      <c r="B7" s="79">
        <f>'X t tests'!E42</f>
        <v>2.0477486446528095E-2</v>
      </c>
      <c r="C7" s="83">
        <f>'X t tests'!F42</f>
        <v>-5.2472515895396455E-4</v>
      </c>
      <c r="D7" s="79">
        <v>47</v>
      </c>
    </row>
    <row r="8" spans="1:4" x14ac:dyDescent="0.25">
      <c r="A8" s="79">
        <v>1</v>
      </c>
      <c r="B8" s="79">
        <f>'X t tests'!E43</f>
        <v>-1.8522513553473383E-2</v>
      </c>
      <c r="C8" s="83">
        <f>'X t tests'!F43</f>
        <v>-1.3545123929965494E-3</v>
      </c>
      <c r="D8" s="79">
        <v>47</v>
      </c>
    </row>
    <row r="9" spans="1:4" x14ac:dyDescent="0.25">
      <c r="A9" s="79">
        <v>1</v>
      </c>
      <c r="B9" s="79">
        <f>'X t tests'!E44</f>
        <v>-3.452251355347162E-2</v>
      </c>
      <c r="C9" s="83">
        <f>'X t tests'!F44</f>
        <v>-1.6949379249114054E-3</v>
      </c>
      <c r="D9" s="79">
        <v>47</v>
      </c>
    </row>
    <row r="10" spans="1:4" x14ac:dyDescent="0.25">
      <c r="A10" s="79">
        <v>1</v>
      </c>
      <c r="B10" s="79">
        <f>'X t tests'!E45</f>
        <v>-1.5225135534774753E-3</v>
      </c>
      <c r="C10" s="83">
        <f>'X t tests'!F45</f>
        <v>-9.92810265337062E-4</v>
      </c>
      <c r="D10" s="79">
        <v>47</v>
      </c>
    </row>
    <row r="11" spans="1:4" x14ac:dyDescent="0.25">
      <c r="A11" s="79">
        <v>1</v>
      </c>
      <c r="B11" s="79">
        <f>'X t tests'!E46</f>
        <v>-1.4522513553475599E-2</v>
      </c>
      <c r="C11" s="83">
        <f>'X t tests'!F46</f>
        <v>-1.2694060100178731E-3</v>
      </c>
      <c r="D11" s="79">
        <v>47</v>
      </c>
    </row>
    <row r="12" spans="1:4" x14ac:dyDescent="0.25">
      <c r="A12" s="79">
        <v>1</v>
      </c>
      <c r="B12" s="79">
        <f>'X t tests'!E82</f>
        <v>1.5540305569245461E-2</v>
      </c>
      <c r="C12" s="83">
        <f>'X t tests'!F82</f>
        <v>-4.1953748658634586E-4</v>
      </c>
      <c r="D12" s="79">
        <v>94</v>
      </c>
    </row>
    <row r="13" spans="1:4" x14ac:dyDescent="0.25">
      <c r="A13" s="79">
        <v>1</v>
      </c>
      <c r="B13" s="79">
        <f>'X t tests'!E83</f>
        <v>3.3540305569246143E-2</v>
      </c>
      <c r="C13" s="83">
        <f>'X t tests'!F83</f>
        <v>-2.2804812488421105E-4</v>
      </c>
      <c r="D13" s="79">
        <v>94</v>
      </c>
    </row>
    <row r="14" spans="1:4" x14ac:dyDescent="0.25">
      <c r="A14" s="79">
        <v>1</v>
      </c>
      <c r="B14" s="79">
        <f>'X t tests'!E84</f>
        <v>1.5540305569245461E-2</v>
      </c>
      <c r="C14" s="83">
        <f>'X t tests'!F84</f>
        <v>-4.1953748658634586E-4</v>
      </c>
      <c r="D14" s="79">
        <v>94</v>
      </c>
    </row>
    <row r="15" spans="1:4" x14ac:dyDescent="0.25">
      <c r="A15" s="79">
        <v>1</v>
      </c>
      <c r="B15" s="79">
        <f>'X t tests'!E85</f>
        <v>3.2540305569241368E-2</v>
      </c>
      <c r="C15" s="83">
        <f>'X t tests'!F85</f>
        <v>-2.3868642275660218E-4</v>
      </c>
      <c r="D15" s="79">
        <v>94</v>
      </c>
    </row>
    <row r="16" spans="1:4" x14ac:dyDescent="0.25">
      <c r="A16" s="79">
        <v>1</v>
      </c>
      <c r="B16" s="79">
        <f>'X t tests'!E86</f>
        <v>-5.8459694430752607E-2</v>
      </c>
      <c r="C16" s="83">
        <f>'X t tests'!F86</f>
        <v>-1.2067715291395171E-3</v>
      </c>
      <c r="D16" s="79">
        <v>94</v>
      </c>
    </row>
    <row r="17" spans="1:4" x14ac:dyDescent="0.25">
      <c r="A17" s="79">
        <v>1</v>
      </c>
      <c r="B17" s="79">
        <f>'X t tests'!E122</f>
        <v>1.8603124691972589E-2</v>
      </c>
      <c r="C17" s="83">
        <f>'X t tests'!F122</f>
        <v>8.9905504930325132E-5</v>
      </c>
      <c r="D17" s="79">
        <v>141</v>
      </c>
    </row>
    <row r="18" spans="1:4" x14ac:dyDescent="0.25">
      <c r="A18" s="79">
        <v>1</v>
      </c>
      <c r="B18" s="79">
        <f>'X t tests'!E123</f>
        <v>1.8603124691972589E-2</v>
      </c>
      <c r="C18" s="83">
        <f>'X t tests'!F123</f>
        <v>8.9905504930325132E-5</v>
      </c>
      <c r="D18" s="79">
        <v>141</v>
      </c>
    </row>
    <row r="19" spans="1:4" x14ac:dyDescent="0.25">
      <c r="A19" s="79">
        <v>1</v>
      </c>
      <c r="B19" s="79">
        <f>'X t tests'!E124</f>
        <v>-1.3396875308038098E-2</v>
      </c>
      <c r="C19" s="83">
        <f>'X t tests'!F124</f>
        <v>-1.3704484967967971E-4</v>
      </c>
      <c r="D19" s="79">
        <v>141</v>
      </c>
    </row>
    <row r="20" spans="1:4" x14ac:dyDescent="0.25">
      <c r="A20" s="79">
        <v>1</v>
      </c>
      <c r="B20" s="79">
        <f>'X t tests'!E125</f>
        <v>-1.9396875308038325E-2</v>
      </c>
      <c r="C20" s="83">
        <f>'X t tests'!F125</f>
        <v>-1.79598041169043E-4</v>
      </c>
      <c r="D20" s="79">
        <v>141</v>
      </c>
    </row>
    <row r="21" spans="1:4" x14ac:dyDescent="0.25">
      <c r="A21" s="79">
        <v>1</v>
      </c>
      <c r="B21" s="79">
        <f>'X t tests'!E126</f>
        <v>-9.3396875308022181E-2</v>
      </c>
      <c r="C21" s="83">
        <f>'X t tests'!F126</f>
        <v>-7.0442073620438942E-4</v>
      </c>
      <c r="D21" s="79">
        <v>141</v>
      </c>
    </row>
    <row r="22" spans="1:4" x14ac:dyDescent="0.25">
      <c r="A22" s="79">
        <v>1</v>
      </c>
      <c r="B22" s="79">
        <f>'X t tests'!E162</f>
        <v>9.7665943814693179E-2</v>
      </c>
      <c r="C22" s="83">
        <f>'X t tests'!F162</f>
        <v>1.0621144538937464E-3</v>
      </c>
      <c r="D22" s="79">
        <v>188</v>
      </c>
    </row>
    <row r="23" spans="1:4" x14ac:dyDescent="0.25">
      <c r="A23" s="79">
        <v>1</v>
      </c>
      <c r="B23" s="79">
        <f>'X t tests'!E163</f>
        <v>4.0665943814676808E-2</v>
      </c>
      <c r="C23" s="83">
        <f>'X t tests'!F163</f>
        <v>7.5892296453195732E-4</v>
      </c>
      <c r="D23" s="79">
        <v>188</v>
      </c>
    </row>
    <row r="24" spans="1:4" x14ac:dyDescent="0.25">
      <c r="A24" s="79">
        <v>1</v>
      </c>
      <c r="B24" s="79">
        <f>'X t tests'!E164</f>
        <v>-3.9334056185307276E-2</v>
      </c>
      <c r="C24" s="83">
        <f>'X t tests'!F164</f>
        <v>3.3339104963842504E-4</v>
      </c>
      <c r="D24" s="79">
        <v>188</v>
      </c>
    </row>
    <row r="25" spans="1:4" x14ac:dyDescent="0.25">
      <c r="A25" s="79">
        <v>1</v>
      </c>
      <c r="B25" s="79">
        <f>'X t tests'!E165</f>
        <v>-2.5334056185325693E-2</v>
      </c>
      <c r="C25" s="83">
        <f>'X t tests'!F165</f>
        <v>4.0785913474470996E-4</v>
      </c>
      <c r="D25" s="79">
        <v>188</v>
      </c>
    </row>
    <row r="26" spans="1:4" x14ac:dyDescent="0.25">
      <c r="A26" s="79">
        <v>1</v>
      </c>
      <c r="B26" s="79">
        <f>'X t tests'!E166</f>
        <v>-1.6334056185311141E-2</v>
      </c>
      <c r="C26" s="83">
        <f>'X t tests'!F166</f>
        <v>4.5573147517031934E-4</v>
      </c>
      <c r="D26" s="79">
        <v>188</v>
      </c>
    </row>
    <row r="27" spans="1:4" x14ac:dyDescent="0.25">
      <c r="A27" s="79">
        <v>2</v>
      </c>
      <c r="B27" s="79">
        <f>'X t tests'!E7</f>
        <v>2.8936924593394107E-2</v>
      </c>
      <c r="C27" s="83">
        <f>'X t tests'!F7</f>
        <v>3.6281787415803441E-3</v>
      </c>
      <c r="D27" s="79">
        <v>10</v>
      </c>
    </row>
    <row r="28" spans="1:4" x14ac:dyDescent="0.25">
      <c r="A28" s="79">
        <v>2</v>
      </c>
      <c r="B28" s="79">
        <f>'X t tests'!E8</f>
        <v>-1.8063075406604713E-2</v>
      </c>
      <c r="C28" s="83">
        <f>'X t tests'!F8</f>
        <v>-1.0718212584195381E-3</v>
      </c>
      <c r="D28" s="79">
        <v>10</v>
      </c>
    </row>
    <row r="29" spans="1:4" x14ac:dyDescent="0.25">
      <c r="A29" s="79">
        <v>2</v>
      </c>
      <c r="B29" s="79">
        <f>'X t tests'!E9</f>
        <v>3.2936924593395443E-2</v>
      </c>
      <c r="C29" s="83">
        <f>'X t tests'!F9</f>
        <v>4.0281787415804779E-3</v>
      </c>
      <c r="D29" s="79">
        <v>10</v>
      </c>
    </row>
    <row r="30" spans="1:4" x14ac:dyDescent="0.25">
      <c r="A30" s="79">
        <v>2</v>
      </c>
      <c r="B30" s="79">
        <f>'X t tests'!E10</f>
        <v>4.9936924593394903E-2</v>
      </c>
      <c r="C30" s="83">
        <f>'X t tests'!F10</f>
        <v>5.7281787415804234E-3</v>
      </c>
      <c r="D30" s="79">
        <v>10</v>
      </c>
    </row>
    <row r="31" spans="1:4" x14ac:dyDescent="0.25">
      <c r="A31" s="79">
        <v>2</v>
      </c>
      <c r="B31" s="79">
        <f>'X t tests'!E11</f>
        <v>1.4936924593394761E-2</v>
      </c>
      <c r="C31" s="83">
        <f>'X t tests'!F11</f>
        <v>2.2281787415804094E-3</v>
      </c>
      <c r="D31" s="79">
        <v>10</v>
      </c>
    </row>
    <row r="32" spans="1:4" x14ac:dyDescent="0.25">
      <c r="A32" s="79">
        <v>2</v>
      </c>
      <c r="B32" s="79">
        <f>'X t tests'!E47</f>
        <v>3.0502666338096465E-2</v>
      </c>
      <c r="C32" s="83">
        <f>'X t tests'!F47</f>
        <v>-6.2496165878452351E-4</v>
      </c>
      <c r="D32" s="79">
        <v>47</v>
      </c>
    </row>
    <row r="33" spans="1:4" x14ac:dyDescent="0.25">
      <c r="A33" s="79">
        <v>2</v>
      </c>
      <c r="B33" s="79">
        <f>'X t tests'!E48</f>
        <v>-1.549733366190291E-2</v>
      </c>
      <c r="C33" s="83">
        <f>'X t tests'!F48</f>
        <v>-1.6036850630398293E-3</v>
      </c>
      <c r="D33" s="79">
        <v>47</v>
      </c>
    </row>
    <row r="34" spans="1:4" x14ac:dyDescent="0.25">
      <c r="A34" s="79">
        <v>2</v>
      </c>
      <c r="B34" s="79">
        <f>'X t tests'!E49</f>
        <v>-1.8497333661903023E-2</v>
      </c>
      <c r="C34" s="83">
        <f>'X t tests'!F49</f>
        <v>-1.6675148502738742E-3</v>
      </c>
      <c r="D34" s="79">
        <v>47</v>
      </c>
    </row>
    <row r="35" spans="1:4" x14ac:dyDescent="0.25">
      <c r="A35" s="79">
        <v>2</v>
      </c>
      <c r="B35" s="79">
        <f>'X t tests'!E50</f>
        <v>-1.4973336619000105E-3</v>
      </c>
      <c r="C35" s="83">
        <f>'X t tests'!F50</f>
        <v>-1.3058127226142358E-3</v>
      </c>
      <c r="D35" s="79">
        <v>47</v>
      </c>
    </row>
    <row r="36" spans="1:4" x14ac:dyDescent="0.25">
      <c r="A36" s="79">
        <v>2</v>
      </c>
      <c r="B36" s="79">
        <f>'X t tests'!E51</f>
        <v>-1.549733366190291E-2</v>
      </c>
      <c r="C36" s="83">
        <f>'X t tests'!F51</f>
        <v>-1.6036850630398293E-3</v>
      </c>
      <c r="D36" s="79">
        <v>47</v>
      </c>
    </row>
    <row r="37" spans="1:4" x14ac:dyDescent="0.25">
      <c r="A37" s="79">
        <v>2</v>
      </c>
      <c r="B37" s="79">
        <f>'X t tests'!E87</f>
        <v>1.997806801379598E-2</v>
      </c>
      <c r="C37" s="83">
        <f>'X t tests'!F87</f>
        <v>-5.7682315643038684E-4</v>
      </c>
      <c r="D37" s="79">
        <v>94</v>
      </c>
    </row>
    <row r="38" spans="1:4" x14ac:dyDescent="0.25">
      <c r="A38" s="79">
        <v>2</v>
      </c>
      <c r="B38" s="79">
        <f>'X t tests'!E88</f>
        <v>6.8978068013802574E-2</v>
      </c>
      <c r="C38" s="83">
        <f>'X t tests'!F88</f>
        <v>-5.5546560685635791E-5</v>
      </c>
      <c r="D38" s="79">
        <v>94</v>
      </c>
    </row>
    <row r="39" spans="1:4" x14ac:dyDescent="0.25">
      <c r="A39" s="79">
        <v>2</v>
      </c>
      <c r="B39" s="79">
        <f>'X t tests'!E89</f>
        <v>5.1978068013806666E-2</v>
      </c>
      <c r="C39" s="83">
        <f>'X t tests'!F89</f>
        <v>-2.3639762451537958E-4</v>
      </c>
      <c r="D39" s="79">
        <v>94</v>
      </c>
    </row>
    <row r="40" spans="1:4" x14ac:dyDescent="0.25">
      <c r="A40" s="79">
        <v>2</v>
      </c>
      <c r="B40" s="79">
        <f>'X t tests'!E90</f>
        <v>3.2978068013801209E-2</v>
      </c>
      <c r="C40" s="83">
        <f>'X t tests'!F90</f>
        <v>-4.3852528408990562E-4</v>
      </c>
      <c r="D40" s="79">
        <v>94</v>
      </c>
    </row>
    <row r="41" spans="1:4" x14ac:dyDescent="0.25">
      <c r="A41" s="79">
        <v>2</v>
      </c>
      <c r="B41" s="79">
        <f>'X t tests'!E91</f>
        <v>-1.1021931986195721E-2</v>
      </c>
      <c r="C41" s="83">
        <f>'X t tests'!F91</f>
        <v>-9.0661039047285172E-4</v>
      </c>
      <c r="D41" s="79">
        <v>94</v>
      </c>
    </row>
    <row r="42" spans="1:4" x14ac:dyDescent="0.25">
      <c r="A42" s="79">
        <v>2</v>
      </c>
      <c r="B42" s="79">
        <f>'X t tests'!E127</f>
        <v>4.0453469689515631E-2</v>
      </c>
      <c r="C42" s="83">
        <f>'X t tests'!F127</f>
        <v>2.2308839556930277E-4</v>
      </c>
      <c r="D42" s="79">
        <v>141</v>
      </c>
    </row>
    <row r="43" spans="1:4" x14ac:dyDescent="0.25">
      <c r="A43" s="79">
        <v>2</v>
      </c>
      <c r="B43" s="79">
        <f>'X t tests'!E128</f>
        <v>6.8453469689507218E-2</v>
      </c>
      <c r="C43" s="83">
        <f>'X t tests'!F128</f>
        <v>4.2166995585293104E-4</v>
      </c>
      <c r="D43" s="79">
        <v>141</v>
      </c>
    </row>
    <row r="44" spans="1:4" x14ac:dyDescent="0.25">
      <c r="A44" s="79">
        <v>2</v>
      </c>
      <c r="B44" s="79">
        <f>'X t tests'!E129</f>
        <v>1.3453469689500397E-2</v>
      </c>
      <c r="C44" s="83">
        <f>'X t tests'!F129</f>
        <v>3.159903386706713E-5</v>
      </c>
      <c r="D44" s="79">
        <v>141</v>
      </c>
    </row>
    <row r="45" spans="1:4" x14ac:dyDescent="0.25">
      <c r="A45" s="79">
        <v>2</v>
      </c>
      <c r="B45" s="79">
        <f>'X t tests'!E130</f>
        <v>2.9453469689491529E-2</v>
      </c>
      <c r="C45" s="83">
        <f>'X t tests'!F130</f>
        <v>1.4507421117196861E-4</v>
      </c>
      <c r="D45" s="79">
        <v>141</v>
      </c>
    </row>
    <row r="46" spans="1:4" x14ac:dyDescent="0.25">
      <c r="A46" s="79">
        <v>2</v>
      </c>
      <c r="B46" s="79">
        <f>'X t tests'!E131</f>
        <v>-1.7546530310505515E-2</v>
      </c>
      <c r="C46" s="83">
        <f>'X t tests'!F131</f>
        <v>-1.8825912216134362E-4</v>
      </c>
      <c r="D46" s="79">
        <v>141</v>
      </c>
    </row>
    <row r="47" spans="1:4" x14ac:dyDescent="0.25">
      <c r="A47" s="79">
        <v>2</v>
      </c>
      <c r="B47" s="79">
        <f>'X t tests'!E167</f>
        <v>0.1189288713652138</v>
      </c>
      <c r="C47" s="83">
        <f>'X t tests'!F167</f>
        <v>1.3545602312567549E-3</v>
      </c>
      <c r="D47" s="79">
        <v>188</v>
      </c>
    </row>
    <row r="48" spans="1:4" x14ac:dyDescent="0.25">
      <c r="A48" s="79">
        <v>2</v>
      </c>
      <c r="B48" s="79">
        <f>'X t tests'!E168</f>
        <v>4.2928871365191967E-2</v>
      </c>
      <c r="C48" s="83">
        <f>'X t tests'!F168</f>
        <v>9.5030491210770264E-4</v>
      </c>
      <c r="D48" s="79">
        <v>188</v>
      </c>
    </row>
    <row r="49" spans="1:4" x14ac:dyDescent="0.25">
      <c r="A49" s="79">
        <v>2</v>
      </c>
      <c r="B49" s="79">
        <f>'X t tests'!E169</f>
        <v>7.9288713651953779E-3</v>
      </c>
      <c r="C49" s="83">
        <f>'X t tests'!F169</f>
        <v>7.641346993417634E-4</v>
      </c>
      <c r="D49" s="79">
        <v>188</v>
      </c>
    </row>
    <row r="50" spans="1:4" x14ac:dyDescent="0.25">
      <c r="A50" s="79">
        <v>2</v>
      </c>
      <c r="B50" s="79">
        <f>'X t tests'!E170</f>
        <v>-1.4071128634795982E-2</v>
      </c>
      <c r="C50" s="83">
        <f>'X t tests'!F170</f>
        <v>6.4711342274606466E-4</v>
      </c>
      <c r="D50" s="79">
        <v>188</v>
      </c>
    </row>
    <row r="51" spans="1:4" x14ac:dyDescent="0.25">
      <c r="A51" s="79">
        <v>2</v>
      </c>
      <c r="B51" s="79">
        <f>'X t tests'!E171</f>
        <v>3.9288713652047003E-3</v>
      </c>
      <c r="C51" s="83">
        <f>'X t tests'!F171</f>
        <v>7.4285810359713206E-4</v>
      </c>
      <c r="D51" s="79">
        <v>188</v>
      </c>
    </row>
    <row r="52" spans="1:4" x14ac:dyDescent="0.25">
      <c r="A52" s="79">
        <v>3</v>
      </c>
      <c r="B52" s="79">
        <f>'X t tests'!E12</f>
        <v>1.2247984228683527E-2</v>
      </c>
      <c r="C52" s="83">
        <f>'X t tests'!F12</f>
        <v>2.0409036744976142E-3</v>
      </c>
      <c r="D52" s="79">
        <v>10</v>
      </c>
    </row>
    <row r="53" spans="1:4" x14ac:dyDescent="0.25">
      <c r="A53" s="79">
        <v>3</v>
      </c>
      <c r="B53" s="79">
        <f>'X t tests'!E13</f>
        <v>-1.2752015771316828E-2</v>
      </c>
      <c r="C53" s="83">
        <f>'X t tests'!F13</f>
        <v>-4.5909632550242155E-4</v>
      </c>
      <c r="D53" s="79">
        <v>10</v>
      </c>
    </row>
    <row r="54" spans="1:4" x14ac:dyDescent="0.25">
      <c r="A54" s="79">
        <v>3</v>
      </c>
      <c r="B54" s="79">
        <f>'X t tests'!E14</f>
        <v>-5.7520157713171552E-3</v>
      </c>
      <c r="C54" s="83">
        <f>'X t tests'!F14</f>
        <v>2.409036744975457E-4</v>
      </c>
      <c r="D54" s="79">
        <v>10</v>
      </c>
    </row>
    <row r="55" spans="1:4" x14ac:dyDescent="0.25">
      <c r="A55" s="79">
        <v>3</v>
      </c>
      <c r="B55" s="79">
        <f>'X t tests'!E15</f>
        <v>5.6247984228682234E-2</v>
      </c>
      <c r="C55" s="83">
        <f>'X t tests'!F15</f>
        <v>6.4409036744974843E-3</v>
      </c>
      <c r="D55" s="79">
        <v>10</v>
      </c>
    </row>
    <row r="56" spans="1:4" x14ac:dyDescent="0.25">
      <c r="A56" s="79">
        <v>3</v>
      </c>
      <c r="B56" s="79">
        <f>'X t tests'!E16</f>
        <v>5.2479842286820774E-3</v>
      </c>
      <c r="C56" s="83">
        <f>'X t tests'!F16</f>
        <v>1.3409036744974692E-3</v>
      </c>
      <c r="D56" s="79">
        <v>10</v>
      </c>
    </row>
    <row r="57" spans="1:4" x14ac:dyDescent="0.25">
      <c r="A57" s="79">
        <v>3</v>
      </c>
      <c r="B57" s="79">
        <f>'X t tests'!E52</f>
        <v>3.1888270083782089E-2</v>
      </c>
      <c r="C57" s="83">
        <f>'X t tests'!F52</f>
        <v>-6.1349374728383236E-4</v>
      </c>
      <c r="D57" s="79">
        <v>47</v>
      </c>
    </row>
    <row r="58" spans="1:4" x14ac:dyDescent="0.25">
      <c r="A58" s="79">
        <v>3</v>
      </c>
      <c r="B58" s="79">
        <f>'X t tests'!E53</f>
        <v>-1.5111729916214955E-2</v>
      </c>
      <c r="C58" s="83">
        <f>'X t tests'!F53</f>
        <v>-1.6134937472837695E-3</v>
      </c>
      <c r="D58" s="79">
        <v>47</v>
      </c>
    </row>
    <row r="59" spans="1:4" x14ac:dyDescent="0.25">
      <c r="A59" s="79">
        <v>3</v>
      </c>
      <c r="B59" s="79">
        <f>'X t tests'!E54</f>
        <v>-3.9111729916215865E-2</v>
      </c>
      <c r="C59" s="83">
        <f>'X t tests'!F54</f>
        <v>-2.1241320451561292E-3</v>
      </c>
      <c r="D59" s="79">
        <v>47</v>
      </c>
    </row>
    <row r="60" spans="1:4" x14ac:dyDescent="0.25">
      <c r="A60" s="79">
        <v>3</v>
      </c>
      <c r="B60" s="79">
        <f>'X t tests'!E55</f>
        <v>-1.1172991621438699E-4</v>
      </c>
      <c r="C60" s="83">
        <f>'X t tests'!F55</f>
        <v>-1.2943448111135446E-3</v>
      </c>
      <c r="D60" s="79">
        <v>47</v>
      </c>
    </row>
    <row r="61" spans="1:4" x14ac:dyDescent="0.25">
      <c r="A61" s="79">
        <v>3</v>
      </c>
      <c r="B61" s="79">
        <f>'X t tests'!E56</f>
        <v>-4.0111729916213534E-2</v>
      </c>
      <c r="C61" s="83">
        <f>'X t tests'!F56</f>
        <v>-2.1454086409007605E-3</v>
      </c>
      <c r="D61" s="79">
        <v>47</v>
      </c>
    </row>
    <row r="62" spans="1:4" x14ac:dyDescent="0.25">
      <c r="A62" s="79">
        <v>3</v>
      </c>
      <c r="B62" s="79">
        <f>'X t tests'!E92</f>
        <v>3.3188092656488061E-2</v>
      </c>
      <c r="C62" s="83">
        <f>'X t tests'!F92</f>
        <v>-4.5228840209391786E-4</v>
      </c>
      <c r="D62" s="79">
        <v>94</v>
      </c>
    </row>
    <row r="63" spans="1:4" x14ac:dyDescent="0.25">
      <c r="A63" s="79">
        <v>3</v>
      </c>
      <c r="B63" s="79">
        <f>'X t tests'!E93</f>
        <v>4.4188092656483741E-2</v>
      </c>
      <c r="C63" s="83">
        <f>'X t tests'!F93</f>
        <v>-3.3526712549821923E-4</v>
      </c>
      <c r="D63" s="79">
        <v>94</v>
      </c>
    </row>
    <row r="64" spans="1:4" x14ac:dyDescent="0.25">
      <c r="A64" s="79">
        <v>3</v>
      </c>
      <c r="B64" s="79">
        <f>'X t tests'!E94</f>
        <v>1.2188092656487265E-2</v>
      </c>
      <c r="C64" s="83">
        <f>'X t tests'!F94</f>
        <v>-6.7569265741307524E-4</v>
      </c>
      <c r="D64" s="79">
        <v>94</v>
      </c>
    </row>
    <row r="65" spans="1:4" x14ac:dyDescent="0.25">
      <c r="A65" s="79">
        <v>3</v>
      </c>
      <c r="B65" s="79">
        <f>'X t tests'!E95</f>
        <v>4.0188092656478852E-2</v>
      </c>
      <c r="C65" s="83">
        <f>'X t tests'!F95</f>
        <v>-3.7782031698763293E-4</v>
      </c>
      <c r="D65" s="79">
        <v>94</v>
      </c>
    </row>
    <row r="66" spans="1:4" x14ac:dyDescent="0.25">
      <c r="A66" s="79">
        <v>3</v>
      </c>
      <c r="B66" s="79">
        <f>'X t tests'!E96</f>
        <v>-3.481190734352399E-2</v>
      </c>
      <c r="C66" s="83">
        <f>'X t tests'!F96</f>
        <v>-1.1756926574131949E-3</v>
      </c>
      <c r="D66" s="79">
        <v>94</v>
      </c>
    </row>
    <row r="67" spans="1:4" x14ac:dyDescent="0.25">
      <c r="A67" s="79">
        <v>3</v>
      </c>
      <c r="B67" s="79">
        <f>'X t tests'!E132</f>
        <v>3.5487915229191702E-2</v>
      </c>
      <c r="C67" s="83">
        <f>'X t tests'!F132</f>
        <v>1.8409424806043601E-4</v>
      </c>
      <c r="D67" s="79">
        <v>141</v>
      </c>
    </row>
    <row r="68" spans="1:4" x14ac:dyDescent="0.25">
      <c r="A68" s="79">
        <v>3</v>
      </c>
      <c r="B68" s="79">
        <f>'X t tests'!E133</f>
        <v>5.5487915229173512E-2</v>
      </c>
      <c r="C68" s="83">
        <f>'X t tests'!F133</f>
        <v>3.259382196915126E-4</v>
      </c>
      <c r="D68" s="79">
        <v>141</v>
      </c>
    </row>
    <row r="69" spans="1:4" x14ac:dyDescent="0.25">
      <c r="A69" s="79">
        <v>3</v>
      </c>
      <c r="B69" s="79">
        <f>'X t tests'!E134</f>
        <v>-5.5120847708335363E-3</v>
      </c>
      <c r="C69" s="83">
        <f>'X t tests'!F134</f>
        <v>-1.066858937837146E-4</v>
      </c>
      <c r="D69" s="79">
        <v>141</v>
      </c>
    </row>
    <row r="70" spans="1:4" x14ac:dyDescent="0.25">
      <c r="A70" s="79">
        <v>3</v>
      </c>
      <c r="B70" s="79">
        <f>'X t tests'!E135</f>
        <v>4.8791522916669106E-4</v>
      </c>
      <c r="C70" s="83">
        <f>'X t tests'!F135</f>
        <v>-6.413270229435131E-5</v>
      </c>
      <c r="D70" s="79">
        <v>141</v>
      </c>
    </row>
    <row r="71" spans="1:4" x14ac:dyDescent="0.25">
      <c r="A71" s="79">
        <v>3</v>
      </c>
      <c r="B71" s="79">
        <f>'X t tests'!E136</f>
        <v>-2.9512084770834446E-2</v>
      </c>
      <c r="C71" s="83">
        <f>'X t tests'!F136</f>
        <v>-2.7689865974116798E-4</v>
      </c>
      <c r="D71" s="79">
        <v>141</v>
      </c>
    </row>
    <row r="72" spans="1:4" x14ac:dyDescent="0.25">
      <c r="A72" s="79">
        <v>3</v>
      </c>
      <c r="B72" s="79">
        <f>'X t tests'!E172</f>
        <v>7.3787737801868314E-2</v>
      </c>
      <c r="C72" s="83">
        <f>'X t tests'!F172</f>
        <v>1.1254414372217256E-3</v>
      </c>
      <c r="D72" s="79">
        <v>188</v>
      </c>
    </row>
    <row r="73" spans="1:4" x14ac:dyDescent="0.25">
      <c r="A73" s="79">
        <v>3</v>
      </c>
      <c r="B73" s="79">
        <f>'X t tests'!E173</f>
        <v>5.4787737801862857E-2</v>
      </c>
      <c r="C73" s="83">
        <f>'X t tests'!F173</f>
        <v>1.0243776074344627E-3</v>
      </c>
      <c r="D73" s="79">
        <v>188</v>
      </c>
    </row>
    <row r="74" spans="1:4" x14ac:dyDescent="0.25">
      <c r="A74" s="79">
        <v>3</v>
      </c>
      <c r="B74" s="79">
        <f>'X t tests'!E174</f>
        <v>-2.2212262198135324E-2</v>
      </c>
      <c r="C74" s="83">
        <f>'X t tests'!F174</f>
        <v>6.1480313934936595E-4</v>
      </c>
      <c r="D74" s="79">
        <v>188</v>
      </c>
    </row>
    <row r="75" spans="1:4" x14ac:dyDescent="0.25">
      <c r="A75" s="79">
        <v>3</v>
      </c>
      <c r="B75" s="79">
        <f>'X t tests'!E175</f>
        <v>-2.2212262198135324E-2</v>
      </c>
      <c r="C75" s="83">
        <f>'X t tests'!F175</f>
        <v>6.1480313934936595E-4</v>
      </c>
      <c r="D75" s="79">
        <v>188</v>
      </c>
    </row>
    <row r="76" spans="1:4" x14ac:dyDescent="0.25">
      <c r="A76" s="79">
        <v>3</v>
      </c>
      <c r="B76" s="79">
        <f>'X t tests'!E176</f>
        <v>-3.6212262198116907E-2</v>
      </c>
      <c r="C76" s="83">
        <f>'X t tests'!F176</f>
        <v>5.4033505424308081E-4</v>
      </c>
      <c r="D76" s="79">
        <v>188</v>
      </c>
    </row>
    <row r="77" spans="1:4" x14ac:dyDescent="0.25">
      <c r="A77" s="79">
        <v>4</v>
      </c>
      <c r="B77" s="79">
        <f>'X t tests'!E17</f>
        <v>-2.1841641202564391E-2</v>
      </c>
      <c r="C77" s="83">
        <f>'X t tests'!F17</f>
        <v>-1.2697494660753217E-3</v>
      </c>
      <c r="D77" s="79">
        <v>10</v>
      </c>
    </row>
    <row r="78" spans="1:4" x14ac:dyDescent="0.25">
      <c r="A78" s="79">
        <v>4</v>
      </c>
      <c r="B78" s="79">
        <f>'X t tests'!E18</f>
        <v>-1.4841641202562941E-2</v>
      </c>
      <c r="C78" s="83">
        <f>'X t tests'!F18</f>
        <v>-5.6974946607517664E-4</v>
      </c>
      <c r="D78" s="79">
        <v>10</v>
      </c>
    </row>
    <row r="79" spans="1:4" x14ac:dyDescent="0.25">
      <c r="A79" s="79">
        <v>4</v>
      </c>
      <c r="B79" s="79">
        <f>'X t tests'!E19</f>
        <v>-9.841641202563936E-3</v>
      </c>
      <c r="C79" s="83">
        <f>'X t tests'!F19</f>
        <v>-6.9749466075276056E-5</v>
      </c>
      <c r="D79" s="79">
        <v>10</v>
      </c>
    </row>
    <row r="80" spans="1:4" x14ac:dyDescent="0.25">
      <c r="A80" s="79">
        <v>4</v>
      </c>
      <c r="B80" s="79">
        <f>'X t tests'!E20</f>
        <v>-8.8416412025644903E-3</v>
      </c>
      <c r="C80" s="83">
        <f>'X t tests'!F20</f>
        <v>3.0250533924668479E-5</v>
      </c>
      <c r="D80" s="79">
        <v>10</v>
      </c>
    </row>
    <row r="81" spans="1:4" x14ac:dyDescent="0.25">
      <c r="A81" s="79">
        <v>4</v>
      </c>
      <c r="B81" s="79">
        <f>'X t tests'!E21</f>
        <v>4.1583587974371866E-3</v>
      </c>
      <c r="C81" s="83">
        <f>'X t tests'!F21</f>
        <v>1.3302505339248363E-3</v>
      </c>
      <c r="D81" s="79">
        <v>10</v>
      </c>
    </row>
    <row r="82" spans="1:4" x14ac:dyDescent="0.25">
      <c r="A82" s="79">
        <v>4</v>
      </c>
      <c r="B82" s="79">
        <f>'X t tests'!E57</f>
        <v>2.0301855593890056E-2</v>
      </c>
      <c r="C82" s="83">
        <f>'X t tests'!F57</f>
        <v>-6.9622745019903138E-4</v>
      </c>
      <c r="D82" s="79">
        <v>47</v>
      </c>
    </row>
    <row r="83" spans="1:4" x14ac:dyDescent="0.25">
      <c r="A83" s="79">
        <v>4</v>
      </c>
      <c r="B83" s="79">
        <f>'X t tests'!E58</f>
        <v>-9.6981444061110811E-3</v>
      </c>
      <c r="C83" s="83">
        <f>'X t tests'!F58</f>
        <v>-1.3345253225394813E-3</v>
      </c>
      <c r="D83" s="79">
        <v>47</v>
      </c>
    </row>
    <row r="84" spans="1:4" x14ac:dyDescent="0.25">
      <c r="A84" s="79">
        <v>4</v>
      </c>
      <c r="B84" s="79">
        <f>'X t tests'!E59</f>
        <v>-2.8698144406109433E-2</v>
      </c>
      <c r="C84" s="83">
        <f>'X t tests'!F59</f>
        <v>-1.7387806416883822E-3</v>
      </c>
      <c r="D84" s="79">
        <v>47</v>
      </c>
    </row>
    <row r="85" spans="1:4" x14ac:dyDescent="0.25">
      <c r="A85" s="79">
        <v>4</v>
      </c>
      <c r="B85" s="79">
        <f>'X t tests'!E60</f>
        <v>-3.5698144406114435E-2</v>
      </c>
      <c r="C85" s="83">
        <f>'X t tests'!F60</f>
        <v>-1.8877168119012548E-3</v>
      </c>
      <c r="D85" s="79">
        <v>47</v>
      </c>
    </row>
    <row r="86" spans="1:4" x14ac:dyDescent="0.25">
      <c r="A86" s="79">
        <v>4</v>
      </c>
      <c r="B86" s="79">
        <f>'X t tests'!E61</f>
        <v>-1.4698144406113639E-2</v>
      </c>
      <c r="C86" s="83">
        <f>'X t tests'!F61</f>
        <v>-1.4409083012629398E-3</v>
      </c>
      <c r="D86" s="79">
        <v>47</v>
      </c>
    </row>
    <row r="87" spans="1:4" x14ac:dyDescent="0.25">
      <c r="A87" s="79">
        <v>4</v>
      </c>
      <c r="B87" s="79">
        <f>'X t tests'!E97</f>
        <v>1.9240892065053722E-2</v>
      </c>
      <c r="C87" s="83">
        <f>'X t tests'!F97</f>
        <v>-5.1226532652429906E-4</v>
      </c>
      <c r="D87" s="79">
        <v>94</v>
      </c>
    </row>
    <row r="88" spans="1:4" x14ac:dyDescent="0.25">
      <c r="A88" s="79">
        <v>4</v>
      </c>
      <c r="B88" s="79">
        <f>'X t tests'!E98</f>
        <v>2.0240892065058497E-2</v>
      </c>
      <c r="C88" s="83">
        <f>'X t tests'!F98</f>
        <v>-5.0162702865190793E-4</v>
      </c>
      <c r="D88" s="79">
        <v>94</v>
      </c>
    </row>
    <row r="89" spans="1:4" x14ac:dyDescent="0.25">
      <c r="A89" s="79">
        <v>4</v>
      </c>
      <c r="B89" s="79">
        <f>'X t tests'!E99</f>
        <v>3.7240892065054404E-2</v>
      </c>
      <c r="C89" s="83">
        <f>'X t tests'!F99</f>
        <v>-3.2077596482216414E-4</v>
      </c>
      <c r="D89" s="79">
        <v>94</v>
      </c>
    </row>
    <row r="90" spans="1:4" x14ac:dyDescent="0.25">
      <c r="A90" s="79">
        <v>4</v>
      </c>
      <c r="B90" s="79">
        <f>'X t tests'!E100</f>
        <v>1.6240892065053608E-2</v>
      </c>
      <c r="C90" s="83">
        <f>'X t tests'!F100</f>
        <v>-5.4418022014132152E-4</v>
      </c>
      <c r="D90" s="79">
        <v>94</v>
      </c>
    </row>
    <row r="91" spans="1:4" x14ac:dyDescent="0.25">
      <c r="A91" s="79">
        <v>4</v>
      </c>
      <c r="B91" s="79">
        <f>'X t tests'!E101</f>
        <v>-2.4759107934943209E-2</v>
      </c>
      <c r="C91" s="83">
        <f>'X t tests'!F101</f>
        <v>-9.8035043290724527E-4</v>
      </c>
      <c r="D91" s="79">
        <v>94</v>
      </c>
    </row>
    <row r="92" spans="1:4" x14ac:dyDescent="0.25">
      <c r="A92" s="79">
        <v>4</v>
      </c>
      <c r="B92" s="79">
        <f>'X t tests'!E137</f>
        <v>-8.2007146378096363E-4</v>
      </c>
      <c r="C92" s="83">
        <f>'X t tests'!F137</f>
        <v>-7.2984053913336799E-5</v>
      </c>
      <c r="D92" s="79">
        <v>141</v>
      </c>
    </row>
    <row r="93" spans="1:4" x14ac:dyDescent="0.25">
      <c r="A93" s="79">
        <v>4</v>
      </c>
      <c r="B93" s="79">
        <f>'X t tests'!E138</f>
        <v>9.1799285362383631E-3</v>
      </c>
      <c r="C93" s="83">
        <f>'X t tests'!F138</f>
        <v>-2.0620680975969464E-6</v>
      </c>
      <c r="D93" s="79">
        <v>141</v>
      </c>
    </row>
    <row r="94" spans="1:4" x14ac:dyDescent="0.25">
      <c r="A94" s="79">
        <v>4</v>
      </c>
      <c r="B94" s="79">
        <f>'X t tests'!E139</f>
        <v>-1.6820071463772096E-2</v>
      </c>
      <c r="C94" s="83">
        <f>'X t tests'!F139</f>
        <v>-1.864592312182385E-4</v>
      </c>
      <c r="D94" s="79">
        <v>141</v>
      </c>
    </row>
    <row r="95" spans="1:4" x14ac:dyDescent="0.25">
      <c r="A95" s="79">
        <v>4</v>
      </c>
      <c r="B95" s="79">
        <f>'X t tests'!E140</f>
        <v>-6.0820071463783237E-2</v>
      </c>
      <c r="C95" s="83">
        <f>'X t tests'!F140</f>
        <v>-4.9851596880696992E-4</v>
      </c>
      <c r="D95" s="79">
        <v>141</v>
      </c>
    </row>
    <row r="96" spans="1:4" x14ac:dyDescent="0.25">
      <c r="A96" s="79">
        <v>4</v>
      </c>
      <c r="B96" s="79">
        <f>'X t tests'!E141</f>
        <v>-3.1820071463786875E-2</v>
      </c>
      <c r="C96" s="83">
        <f>'X t tests'!F141</f>
        <v>-2.9284220994174755E-4</v>
      </c>
      <c r="D96" s="79">
        <v>141</v>
      </c>
    </row>
    <row r="97" spans="1:4" x14ac:dyDescent="0.25">
      <c r="A97" s="79">
        <v>4</v>
      </c>
      <c r="B97" s="79">
        <f>'X t tests'!E177</f>
        <v>9.5118965007384038E-2</v>
      </c>
      <c r="C97" s="83">
        <f>'X t tests'!F177</f>
        <v>1.1482121123146517E-3</v>
      </c>
      <c r="D97" s="79">
        <v>188</v>
      </c>
    </row>
    <row r="98" spans="1:4" x14ac:dyDescent="0.25">
      <c r="A98" s="79">
        <v>4</v>
      </c>
      <c r="B98" s="79">
        <f>'X t tests'!E178</f>
        <v>6.5118965007382901E-2</v>
      </c>
      <c r="C98" s="83">
        <f>'X t tests'!F178</f>
        <v>9.886376442295394E-4</v>
      </c>
      <c r="D98" s="79">
        <v>188</v>
      </c>
    </row>
    <row r="99" spans="1:4" x14ac:dyDescent="0.25">
      <c r="A99" s="79">
        <v>4</v>
      </c>
      <c r="B99" s="79">
        <f>'X t tests'!E179</f>
        <v>-3.7881034992597318E-2</v>
      </c>
      <c r="C99" s="83">
        <f>'X t tests'!F179</f>
        <v>4.4076530380411259E-4</v>
      </c>
      <c r="D99" s="79">
        <v>188</v>
      </c>
    </row>
    <row r="100" spans="1:4" x14ac:dyDescent="0.25">
      <c r="A100" s="79">
        <v>4</v>
      </c>
      <c r="B100" s="79">
        <f>'X t tests'!E180</f>
        <v>-9.5881034992590042E-2</v>
      </c>
      <c r="C100" s="83">
        <f>'X t tests'!F180</f>
        <v>1.3225466550627904E-4</v>
      </c>
      <c r="D100" s="79">
        <v>188</v>
      </c>
    </row>
    <row r="101" spans="1:4" x14ac:dyDescent="0.25">
      <c r="A101" s="79">
        <v>4</v>
      </c>
      <c r="B101" s="79">
        <f>'X t tests'!E181</f>
        <v>-0.10488103499260459</v>
      </c>
      <c r="C101" s="83">
        <f>'X t tests'!F181</f>
        <v>8.4382325080669882E-5</v>
      </c>
      <c r="D101" s="79">
        <v>188</v>
      </c>
    </row>
    <row r="102" spans="1:4" x14ac:dyDescent="0.25">
      <c r="A102" s="79">
        <v>5</v>
      </c>
      <c r="B102" s="79">
        <f>'X t tests'!E22</f>
        <v>4.357095712173404E-2</v>
      </c>
      <c r="C102" s="83">
        <f>'X t tests'!F22</f>
        <v>5.4570387382947196E-3</v>
      </c>
      <c r="D102" s="79">
        <v>10</v>
      </c>
    </row>
    <row r="103" spans="1:4" x14ac:dyDescent="0.25">
      <c r="A103" s="79">
        <v>5</v>
      </c>
      <c r="B103" s="79">
        <f>'X t tests'!E23</f>
        <v>1.5709571217342247E-3</v>
      </c>
      <c r="C103" s="83">
        <f>'X t tests'!F23</f>
        <v>1.2570387382947377E-3</v>
      </c>
      <c r="D103" s="79">
        <v>10</v>
      </c>
    </row>
    <row r="104" spans="1:4" x14ac:dyDescent="0.25">
      <c r="A104" s="79">
        <v>5</v>
      </c>
      <c r="B104" s="79">
        <f>'X t tests'!E24</f>
        <v>-2.0429042878266017E-2</v>
      </c>
      <c r="C104" s="83">
        <f>'X t tests'!F24</f>
        <v>-9.4296126170528654E-4</v>
      </c>
      <c r="D104" s="79">
        <v>10</v>
      </c>
    </row>
    <row r="105" spans="1:4" x14ac:dyDescent="0.25">
      <c r="A105" s="79">
        <v>5</v>
      </c>
      <c r="B105" s="79">
        <f>'X t tests'!E25</f>
        <v>-1.6429042878266457E-2</v>
      </c>
      <c r="C105" s="83">
        <f>'X t tests'!F25</f>
        <v>-5.4296126170533059E-4</v>
      </c>
      <c r="D105" s="79">
        <v>10</v>
      </c>
    </row>
    <row r="106" spans="1:4" x14ac:dyDescent="0.25">
      <c r="A106" s="79">
        <v>5</v>
      </c>
      <c r="B106" s="79">
        <f>'X t tests'!E26</f>
        <v>-3.6429042878266031E-2</v>
      </c>
      <c r="C106" s="83">
        <f>'X t tests'!F26</f>
        <v>-2.5429612617052879E-3</v>
      </c>
      <c r="D106" s="79">
        <v>10</v>
      </c>
    </row>
    <row r="107" spans="1:4" x14ac:dyDescent="0.25">
      <c r="A107" s="79">
        <v>5</v>
      </c>
      <c r="B107" s="79">
        <f>'X t tests'!E62</f>
        <v>2.5827359290292354E-2</v>
      </c>
      <c r="C107" s="83">
        <f>'X t tests'!F62</f>
        <v>-5.2220647840353889E-4</v>
      </c>
      <c r="D107" s="79">
        <v>47</v>
      </c>
    </row>
    <row r="108" spans="1:4" x14ac:dyDescent="0.25">
      <c r="A108" s="79">
        <v>5</v>
      </c>
      <c r="B108" s="79">
        <f>'X t tests'!E63</f>
        <v>-8.1726407097065662E-3</v>
      </c>
      <c r="C108" s="83">
        <f>'X t tests'!F63</f>
        <v>-1.2456107337226647E-3</v>
      </c>
      <c r="D108" s="79">
        <v>47</v>
      </c>
    </row>
    <row r="109" spans="1:4" x14ac:dyDescent="0.25">
      <c r="A109" s="79">
        <v>5</v>
      </c>
      <c r="B109" s="79">
        <f>'X t tests'!E64</f>
        <v>-4.417264070970793E-2</v>
      </c>
      <c r="C109" s="83">
        <f>'X t tests'!F64</f>
        <v>-2.0115681805312046E-3</v>
      </c>
      <c r="D109" s="79">
        <v>47</v>
      </c>
    </row>
    <row r="110" spans="1:4" x14ac:dyDescent="0.25">
      <c r="A110" s="79">
        <v>5</v>
      </c>
      <c r="B110" s="79">
        <f>'X t tests'!E65</f>
        <v>-4.3172640709710261E-2</v>
      </c>
      <c r="C110" s="83">
        <f>'X t tests'!F65</f>
        <v>-1.9902915847865733E-3</v>
      </c>
      <c r="D110" s="79">
        <v>47</v>
      </c>
    </row>
    <row r="111" spans="1:4" x14ac:dyDescent="0.25">
      <c r="A111" s="79">
        <v>5</v>
      </c>
      <c r="B111" s="79">
        <f>'X t tests'!E66</f>
        <v>-3.6172640709712364E-2</v>
      </c>
      <c r="C111" s="83">
        <f>'X t tests'!F66</f>
        <v>-1.8413554145738521E-3</v>
      </c>
      <c r="D111" s="79">
        <v>47</v>
      </c>
    </row>
    <row r="112" spans="1:4" x14ac:dyDescent="0.25">
      <c r="A112" s="79">
        <v>5</v>
      </c>
      <c r="B112" s="79">
        <f>'X t tests'!E102</f>
        <v>2.6720626909809614E-2</v>
      </c>
      <c r="C112" s="83">
        <f>'X t tests'!F102</f>
        <v>-4.1251854492831109E-4</v>
      </c>
      <c r="D112" s="79">
        <v>94</v>
      </c>
    </row>
    <row r="113" spans="1:4" x14ac:dyDescent="0.25">
      <c r="A113" s="79">
        <v>5</v>
      </c>
      <c r="B113" s="79">
        <f>'X t tests'!E103</f>
        <v>4.7206269098040432E-3</v>
      </c>
      <c r="C113" s="83">
        <f>'X t tests'!F103</f>
        <v>-6.4656109811985971E-4</v>
      </c>
      <c r="D113" s="79">
        <v>94</v>
      </c>
    </row>
    <row r="114" spans="1:4" x14ac:dyDescent="0.25">
      <c r="A114" s="79">
        <v>5</v>
      </c>
      <c r="B114" s="79">
        <f>'X t tests'!E104</f>
        <v>3.7206269098134792E-3</v>
      </c>
      <c r="C114" s="83">
        <f>'X t tests'!F104</f>
        <v>-6.571993959920997E-4</v>
      </c>
      <c r="D114" s="79">
        <v>94</v>
      </c>
    </row>
    <row r="115" spans="1:4" x14ac:dyDescent="0.25">
      <c r="A115" s="79">
        <v>5</v>
      </c>
      <c r="B115" s="79">
        <f>'X t tests'!E105</f>
        <v>4.7206269098040432E-3</v>
      </c>
      <c r="C115" s="83">
        <f>'X t tests'!F105</f>
        <v>-6.4656109811985971E-4</v>
      </c>
      <c r="D115" s="79">
        <v>94</v>
      </c>
    </row>
    <row r="116" spans="1:4" x14ac:dyDescent="0.25">
      <c r="A116" s="79">
        <v>5</v>
      </c>
      <c r="B116" s="79">
        <f>'X t tests'!E106</f>
        <v>-5.0279373090188567E-2</v>
      </c>
      <c r="C116" s="83">
        <f>'X t tests'!F106</f>
        <v>-1.2316674810985044E-3</v>
      </c>
      <c r="D116" s="79">
        <v>94</v>
      </c>
    </row>
    <row r="117" spans="1:4" x14ac:dyDescent="0.25">
      <c r="A117" s="79">
        <v>5</v>
      </c>
      <c r="B117" s="79">
        <f>'X t tests'!E142</f>
        <v>7.6138945293379445E-3</v>
      </c>
      <c r="C117" s="83">
        <f>'X t tests'!F142</f>
        <v>-1.9142668190577075E-5</v>
      </c>
      <c r="D117" s="79">
        <v>141</v>
      </c>
    </row>
    <row r="118" spans="1:4" x14ac:dyDescent="0.25">
      <c r="A118" s="79">
        <v>5</v>
      </c>
      <c r="B118" s="79">
        <f>'X t tests'!E143</f>
        <v>4.61389452932362E-3</v>
      </c>
      <c r="C118" s="83">
        <f>'X t tests'!F143</f>
        <v>-4.0419263935359551E-5</v>
      </c>
      <c r="D118" s="79">
        <v>141</v>
      </c>
    </row>
    <row r="119" spans="1:4" x14ac:dyDescent="0.25">
      <c r="A119" s="79">
        <v>5</v>
      </c>
      <c r="B119" s="79">
        <f>'X t tests'!E144</f>
        <v>-1.4386105470681837E-2</v>
      </c>
      <c r="C119" s="83">
        <f>'X t tests'!F144</f>
        <v>-1.7517103698504351E-4</v>
      </c>
      <c r="D119" s="79">
        <v>141</v>
      </c>
    </row>
    <row r="120" spans="1:4" x14ac:dyDescent="0.25">
      <c r="A120" s="79">
        <v>5</v>
      </c>
      <c r="B120" s="79">
        <f>'X t tests'!E145</f>
        <v>-2.9386105470668195E-2</v>
      </c>
      <c r="C120" s="83">
        <f>'X t tests'!F145</f>
        <v>-2.8155401570835112E-4</v>
      </c>
      <c r="D120" s="79">
        <v>141</v>
      </c>
    </row>
    <row r="121" spans="1:4" x14ac:dyDescent="0.25">
      <c r="A121" s="79">
        <v>5</v>
      </c>
      <c r="B121" s="79">
        <f>'X t tests'!E146</f>
        <v>-9.838610547068502E-2</v>
      </c>
      <c r="C121" s="83">
        <f>'X t tests'!F146</f>
        <v>-7.7091571783613E-4</v>
      </c>
      <c r="D121" s="79">
        <v>141</v>
      </c>
    </row>
    <row r="122" spans="1:4" x14ac:dyDescent="0.25">
      <c r="A122" s="79">
        <v>5</v>
      </c>
      <c r="B122" s="79">
        <f>'X t tests'!E182</f>
        <v>5.0507162148835494E-2</v>
      </c>
      <c r="C122" s="83">
        <f>'X t tests'!F182</f>
        <v>8.8132540712851826E-4</v>
      </c>
      <c r="D122" s="79">
        <v>188</v>
      </c>
    </row>
    <row r="123" spans="1:4" x14ac:dyDescent="0.25">
      <c r="A123" s="79">
        <v>5</v>
      </c>
      <c r="B123" s="79">
        <f>'X t tests'!E183</f>
        <v>3.5071621488384497E-3</v>
      </c>
      <c r="C123" s="83">
        <f>'X t tests'!F183</f>
        <v>6.3132540712853387E-4</v>
      </c>
      <c r="D123" s="79">
        <v>188</v>
      </c>
    </row>
    <row r="124" spans="1:4" x14ac:dyDescent="0.25">
      <c r="A124" s="79">
        <v>5</v>
      </c>
      <c r="B124" s="79">
        <f>'X t tests'!E184</f>
        <v>-0.25949283785116678</v>
      </c>
      <c r="C124" s="83">
        <f>'X t tests'!F184</f>
        <v>-7.6761076308426001E-4</v>
      </c>
      <c r="D124" s="79">
        <v>188</v>
      </c>
    </row>
    <row r="125" spans="1:4" x14ac:dyDescent="0.25">
      <c r="A125" s="79">
        <v>5</v>
      </c>
      <c r="B125" s="79">
        <f>'X t tests'!E185</f>
        <v>-4.249283785115382E-2</v>
      </c>
      <c r="C125" s="83">
        <f>'X t tests'!F185</f>
        <v>3.8664455606474525E-4</v>
      </c>
      <c r="D125" s="79">
        <v>188</v>
      </c>
    </row>
    <row r="126" spans="1:4" x14ac:dyDescent="0.25">
      <c r="A126" s="79">
        <v>5</v>
      </c>
      <c r="B126" s="79">
        <f>'X t tests'!E186</f>
        <v>-0.14249283785114814</v>
      </c>
      <c r="C126" s="83">
        <f>'X t tests'!F186</f>
        <v>-1.45270337552246E-4</v>
      </c>
      <c r="D126" s="79">
        <v>188</v>
      </c>
    </row>
    <row r="127" spans="1:4" x14ac:dyDescent="0.25">
      <c r="A127" s="79">
        <v>6</v>
      </c>
      <c r="B127" s="79">
        <f>'X t tests'!E27</f>
        <v>-0.11535935600460157</v>
      </c>
      <c r="C127" s="83">
        <f>'X t tests'!F27</f>
        <v>-1.0341371830677485E-2</v>
      </c>
      <c r="D127" s="79">
        <v>10</v>
      </c>
    </row>
    <row r="128" spans="1:4" x14ac:dyDescent="0.25">
      <c r="A128" s="79">
        <v>6</v>
      </c>
      <c r="B128" s="79">
        <f>'X t tests'!E28</f>
        <v>-2.9359356004601263E-2</v>
      </c>
      <c r="C128" s="83">
        <f>'X t tests'!F28</f>
        <v>-1.7413718306774563E-3</v>
      </c>
      <c r="D128" s="79">
        <v>10</v>
      </c>
    </row>
    <row r="129" spans="1:4" x14ac:dyDescent="0.25">
      <c r="A129" s="79">
        <v>6</v>
      </c>
      <c r="B129" s="79">
        <f>'X t tests'!E29</f>
        <v>-2.8359356004600041E-2</v>
      </c>
      <c r="C129" s="83">
        <f>'X t tests'!F29</f>
        <v>-1.6413718306773342E-3</v>
      </c>
      <c r="D129" s="79">
        <v>10</v>
      </c>
    </row>
    <row r="130" spans="1:4" x14ac:dyDescent="0.25">
      <c r="A130" s="79">
        <v>6</v>
      </c>
      <c r="B130" s="79">
        <f>'X t tests'!E30</f>
        <v>-3.2359356004601381E-2</v>
      </c>
      <c r="C130" s="83">
        <f>'X t tests'!F30</f>
        <v>-2.0413718306774675E-3</v>
      </c>
      <c r="D130" s="79">
        <v>10</v>
      </c>
    </row>
    <row r="131" spans="1:4" x14ac:dyDescent="0.25">
      <c r="A131" s="79">
        <v>6</v>
      </c>
      <c r="B131" s="79">
        <f>'X t tests'!E31</f>
        <v>2.2640643995400115E-2</v>
      </c>
      <c r="C131" s="83">
        <f>'X t tests'!F31</f>
        <v>3.4586281693226814E-3</v>
      </c>
      <c r="D131" s="79">
        <v>10</v>
      </c>
    </row>
    <row r="132" spans="1:4" x14ac:dyDescent="0.25">
      <c r="A132" s="79">
        <v>6</v>
      </c>
      <c r="B132" s="79">
        <f>'X t tests'!E67</f>
        <v>-4.9102842122500379E-4</v>
      </c>
      <c r="C132" s="83">
        <f>'X t tests'!F67</f>
        <v>-8.6125710414123907E-4</v>
      </c>
      <c r="D132" s="79">
        <v>47</v>
      </c>
    </row>
    <row r="133" spans="1:4" x14ac:dyDescent="0.25">
      <c r="A133" s="79">
        <v>6</v>
      </c>
      <c r="B133" s="79">
        <f>'X t tests'!E68</f>
        <v>6.508971578772893E-3</v>
      </c>
      <c r="C133" s="83">
        <f>'X t tests'!F68</f>
        <v>-7.1232093392851776E-4</v>
      </c>
      <c r="D133" s="79">
        <v>47</v>
      </c>
    </row>
    <row r="134" spans="1:4" x14ac:dyDescent="0.25">
      <c r="A134" s="79">
        <v>6</v>
      </c>
      <c r="B134" s="79">
        <f>'X t tests'!E69</f>
        <v>-5.8491028421224833E-2</v>
      </c>
      <c r="C134" s="83">
        <f>'X t tests'!F69</f>
        <v>-2.0952996573327248E-3</v>
      </c>
      <c r="D134" s="79">
        <v>47</v>
      </c>
    </row>
    <row r="135" spans="1:4" x14ac:dyDescent="0.25">
      <c r="A135" s="79">
        <v>6</v>
      </c>
      <c r="B135" s="79">
        <f>'X t tests'!E70</f>
        <v>-2.9491028421228471E-2</v>
      </c>
      <c r="C135" s="83">
        <f>'X t tests'!F70</f>
        <v>-1.4782783807370575E-3</v>
      </c>
      <c r="D135" s="79">
        <v>47</v>
      </c>
    </row>
    <row r="136" spans="1:4" x14ac:dyDescent="0.25">
      <c r="A136" s="79">
        <v>6</v>
      </c>
      <c r="B136" s="79">
        <f>'X t tests'!E71</f>
        <v>1.4508971578775565E-2</v>
      </c>
      <c r="C136" s="83">
        <f>'X t tests'!F71</f>
        <v>-5.4210816797101407E-4</v>
      </c>
      <c r="D136" s="79">
        <v>47</v>
      </c>
    </row>
    <row r="137" spans="1:4" x14ac:dyDescent="0.25">
      <c r="A137" s="79">
        <v>6</v>
      </c>
      <c r="B137" s="79">
        <f>'X t tests'!E107</f>
        <v>-3.5820450139647048E-2</v>
      </c>
      <c r="C137" s="83">
        <f>'X t tests'!F107</f>
        <v>-9.5603949004220224E-4</v>
      </c>
      <c r="D137" s="79">
        <v>94</v>
      </c>
    </row>
    <row r="138" spans="1:4" x14ac:dyDescent="0.25">
      <c r="A138" s="79">
        <v>6</v>
      </c>
      <c r="B138" s="79">
        <f>'X t tests'!E108</f>
        <v>3.3179549860355567E-2</v>
      </c>
      <c r="C138" s="83">
        <f>'X t tests'!F108</f>
        <v>-2.2199693685068505E-4</v>
      </c>
      <c r="D138" s="79">
        <v>94</v>
      </c>
    </row>
    <row r="139" spans="1:4" x14ac:dyDescent="0.25">
      <c r="A139" s="79">
        <v>6</v>
      </c>
      <c r="B139" s="79">
        <f>'X t tests'!E109</f>
        <v>3.3179549860355567E-2</v>
      </c>
      <c r="C139" s="83">
        <f>'X t tests'!F109</f>
        <v>-2.2199693685068505E-4</v>
      </c>
      <c r="D139" s="79">
        <v>94</v>
      </c>
    </row>
    <row r="140" spans="1:4" x14ac:dyDescent="0.25">
      <c r="A140" s="79">
        <v>6</v>
      </c>
      <c r="B140" s="79">
        <f>'X t tests'!E110</f>
        <v>-1.3820450139641477E-2</v>
      </c>
      <c r="C140" s="83">
        <f>'X t tests'!F110</f>
        <v>-7.2199693685065362E-4</v>
      </c>
      <c r="D140" s="79">
        <v>94</v>
      </c>
    </row>
    <row r="141" spans="1:4" x14ac:dyDescent="0.25">
      <c r="A141" s="79">
        <v>6</v>
      </c>
      <c r="B141" s="79">
        <f>'X t tests'!E111</f>
        <v>-8.8204501396460244E-3</v>
      </c>
      <c r="C141" s="83">
        <f>'X t tests'!F111</f>
        <v>-6.6880544748899981E-4</v>
      </c>
      <c r="D141" s="79">
        <v>94</v>
      </c>
    </row>
    <row r="142" spans="1:4" x14ac:dyDescent="0.25">
      <c r="A142" s="79">
        <v>6</v>
      </c>
      <c r="B142" s="79">
        <f>'X t tests'!E147</f>
        <v>-6.8149871858061845E-2</v>
      </c>
      <c r="C142" s="83">
        <f>'X t tests'!F147</f>
        <v>-5.5436797523384317E-4</v>
      </c>
      <c r="D142" s="79">
        <v>141</v>
      </c>
    </row>
    <row r="143" spans="1:4" x14ac:dyDescent="0.25">
      <c r="A143" s="79">
        <v>6</v>
      </c>
      <c r="B143" s="79">
        <f>'X t tests'!E148</f>
        <v>3.2850128141937246E-2</v>
      </c>
      <c r="C143" s="83">
        <f>'X t tests'!F148</f>
        <v>1.6194408150373911E-4</v>
      </c>
      <c r="D143" s="79">
        <v>141</v>
      </c>
    </row>
    <row r="144" spans="1:4" x14ac:dyDescent="0.25">
      <c r="A144" s="79">
        <v>6</v>
      </c>
      <c r="B144" s="79">
        <f>'X t tests'!E149</f>
        <v>4.4850128141937701E-2</v>
      </c>
      <c r="C144" s="83">
        <f>'X t tests'!F149</f>
        <v>2.470504644824659E-4</v>
      </c>
      <c r="D144" s="79">
        <v>141</v>
      </c>
    </row>
    <row r="145" spans="1:4" x14ac:dyDescent="0.25">
      <c r="A145" s="79">
        <v>6</v>
      </c>
      <c r="B145" s="79">
        <f>'X t tests'!E150</f>
        <v>-5.7149871858066165E-2</v>
      </c>
      <c r="C145" s="83">
        <f>'X t tests'!F150</f>
        <v>-4.7635379083671068E-4</v>
      </c>
      <c r="D145" s="79">
        <v>141</v>
      </c>
    </row>
    <row r="146" spans="1:4" x14ac:dyDescent="0.25">
      <c r="A146" s="79">
        <v>6</v>
      </c>
      <c r="B146" s="79">
        <f>'X t tests'!E151</f>
        <v>5.8501281419504336E-3</v>
      </c>
      <c r="C146" s="83">
        <f>'X t tests'!F151</f>
        <v>-2.9545280198294867E-5</v>
      </c>
      <c r="D146" s="79">
        <v>141</v>
      </c>
    </row>
    <row r="147" spans="1:4" x14ac:dyDescent="0.25">
      <c r="A147" s="79">
        <v>6</v>
      </c>
      <c r="B147" s="79">
        <f>'X t tests'!E187</f>
        <v>8.5207064235179875E-3</v>
      </c>
      <c r="C147" s="83">
        <f>'X t tests'!F187</f>
        <v>5.3524680198582288E-4</v>
      </c>
      <c r="D147" s="79">
        <v>188</v>
      </c>
    </row>
    <row r="148" spans="1:4" x14ac:dyDescent="0.25">
      <c r="A148" s="79">
        <v>6</v>
      </c>
      <c r="B148" s="79">
        <f>'X t tests'!E188</f>
        <v>2.4520706423537542E-2</v>
      </c>
      <c r="C148" s="83">
        <f>'X t tests'!F188</f>
        <v>6.2035318496465029E-4</v>
      </c>
      <c r="D148" s="79">
        <v>188</v>
      </c>
    </row>
    <row r="149" spans="1:4" x14ac:dyDescent="0.25">
      <c r="A149" s="79">
        <v>6</v>
      </c>
      <c r="B149" s="79">
        <f>'X t tests'!E189</f>
        <v>-0.17047929357648406</v>
      </c>
      <c r="C149" s="83">
        <f>'X t tests'!F189</f>
        <v>-4.1688085758865602E-4</v>
      </c>
      <c r="D149" s="79">
        <v>188</v>
      </c>
    </row>
    <row r="150" spans="1:4" x14ac:dyDescent="0.25">
      <c r="A150" s="79">
        <v>6</v>
      </c>
      <c r="B150" s="79">
        <f>'X t tests'!E190</f>
        <v>-8.3479293576466551E-2</v>
      </c>
      <c r="C150" s="83">
        <f>'X t tests'!F190</f>
        <v>4.5885099858245654E-5</v>
      </c>
      <c r="D150" s="79">
        <v>188</v>
      </c>
    </row>
    <row r="151" spans="1:4" x14ac:dyDescent="0.25">
      <c r="A151" s="79">
        <v>6</v>
      </c>
      <c r="B151" s="79">
        <f>'X t tests'!E191</f>
        <v>-5.6479293576479739E-2</v>
      </c>
      <c r="C151" s="83">
        <f>'X t tests'!F191</f>
        <v>1.8950212113477108E-4</v>
      </c>
      <c r="D151" s="79">
        <v>188</v>
      </c>
    </row>
    <row r="152" spans="1:4" x14ac:dyDescent="0.25">
      <c r="A152" s="79">
        <v>7</v>
      </c>
      <c r="B152" s="79">
        <f>'X t tests'!E32</f>
        <v>-7.2854652397380953E-2</v>
      </c>
      <c r="C152" s="83">
        <f>'X t tests'!F32</f>
        <v>-5.9652134572507429E-3</v>
      </c>
      <c r="D152" s="79">
        <v>10</v>
      </c>
    </row>
    <row r="153" spans="1:4" x14ac:dyDescent="0.25">
      <c r="A153" s="79">
        <v>7</v>
      </c>
      <c r="B153" s="79">
        <f>'X t tests'!E33</f>
        <v>-2.5054652397382228E-2</v>
      </c>
      <c r="C153" s="83">
        <f>'X t tests'!F33</f>
        <v>-1.1852134572508696E-3</v>
      </c>
      <c r="D153" s="79">
        <v>10</v>
      </c>
    </row>
    <row r="154" spans="1:4" x14ac:dyDescent="0.25">
      <c r="A154" s="79">
        <v>7</v>
      </c>
      <c r="B154" s="79">
        <f>'X t tests'!E34</f>
        <v>1.2145347602618116E-2</v>
      </c>
      <c r="C154" s="83">
        <f>'X t tests'!F34</f>
        <v>2.5347865427491644E-3</v>
      </c>
      <c r="D154" s="79">
        <v>10</v>
      </c>
    </row>
    <row r="155" spans="1:4" x14ac:dyDescent="0.25">
      <c r="A155" s="79">
        <v>7</v>
      </c>
      <c r="B155" s="79">
        <f>'X t tests'!E35</f>
        <v>-2.585465239738214E-2</v>
      </c>
      <c r="C155" s="83">
        <f>'X t tests'!F35</f>
        <v>-1.2652134572508607E-3</v>
      </c>
      <c r="D155" s="79">
        <v>10</v>
      </c>
    </row>
    <row r="156" spans="1:4" x14ac:dyDescent="0.25">
      <c r="A156" s="79">
        <v>7</v>
      </c>
      <c r="B156" s="79">
        <f>'X t tests'!E36</f>
        <v>-1.8546523973812304E-3</v>
      </c>
      <c r="C156" s="83">
        <f>'X t tests'!F36</f>
        <v>1.1347865427492301E-3</v>
      </c>
      <c r="D156" s="79">
        <v>10</v>
      </c>
    </row>
    <row r="157" spans="1:4" x14ac:dyDescent="0.25">
      <c r="A157" s="79">
        <v>7</v>
      </c>
      <c r="B157" s="79">
        <f>'X t tests'!E72</f>
        <v>8.0675651622879874E-3</v>
      </c>
      <c r="C157" s="83">
        <f>'X t tests'!F72</f>
        <v>-5.7809905319177151E-4</v>
      </c>
      <c r="D157" s="79">
        <v>47</v>
      </c>
    </row>
    <row r="158" spans="1:4" x14ac:dyDescent="0.25">
      <c r="A158" s="79">
        <v>7</v>
      </c>
      <c r="B158" s="79">
        <f>'X t tests'!E73</f>
        <v>7.0675651622903179E-3</v>
      </c>
      <c r="C158" s="83">
        <f>'X t tests'!F73</f>
        <v>-5.9937564893640274E-4</v>
      </c>
      <c r="D158" s="79">
        <v>47</v>
      </c>
    </row>
    <row r="159" spans="1:4" x14ac:dyDescent="0.25">
      <c r="A159" s="79">
        <v>7</v>
      </c>
      <c r="B159" s="79">
        <f>'X t tests'!E74</f>
        <v>-2.8932434837711046E-2</v>
      </c>
      <c r="C159" s="83">
        <f>'X t tests'!F74</f>
        <v>-1.3653330957449424E-3</v>
      </c>
      <c r="D159" s="79">
        <v>47</v>
      </c>
    </row>
    <row r="160" spans="1:4" x14ac:dyDescent="0.25">
      <c r="A160" s="79">
        <v>7</v>
      </c>
      <c r="B160" s="79">
        <f>'X t tests'!E75</f>
        <v>-5.1932434837707181E-2</v>
      </c>
      <c r="C160" s="83">
        <f>'X t tests'!F75</f>
        <v>-1.8546947978725196E-3</v>
      </c>
      <c r="D160" s="79">
        <v>47</v>
      </c>
    </row>
    <row r="161" spans="1:4" x14ac:dyDescent="0.25">
      <c r="A161" s="79">
        <v>7</v>
      </c>
      <c r="B161" s="79">
        <f>'X t tests'!E76</f>
        <v>7.0675651622903179E-3</v>
      </c>
      <c r="C161" s="83">
        <f>'X t tests'!F76</f>
        <v>-5.9937564893640274E-4</v>
      </c>
      <c r="D161" s="79">
        <v>47</v>
      </c>
    </row>
    <row r="162" spans="1:4" x14ac:dyDescent="0.25">
      <c r="A162" s="79">
        <v>7</v>
      </c>
      <c r="B162" s="79">
        <f>'X t tests'!E112</f>
        <v>-3.9231314510966286E-3</v>
      </c>
      <c r="C162" s="83">
        <f>'X t tests'!F112</f>
        <v>-5.6657765091077848E-4</v>
      </c>
      <c r="D162" s="79">
        <v>94</v>
      </c>
    </row>
    <row r="163" spans="1:4" x14ac:dyDescent="0.25">
      <c r="A163" s="79">
        <v>7</v>
      </c>
      <c r="B163" s="79">
        <f>'X t tests'!E113</f>
        <v>3.8076868548904963E-2</v>
      </c>
      <c r="C163" s="83">
        <f>'X t tests'!F113</f>
        <v>-1.1976914027246371E-4</v>
      </c>
      <c r="D163" s="79">
        <v>94</v>
      </c>
    </row>
    <row r="164" spans="1:4" x14ac:dyDescent="0.25">
      <c r="A164" s="79">
        <v>7</v>
      </c>
      <c r="B164" s="79">
        <f>'X t tests'!E114</f>
        <v>3.1076868548899961E-2</v>
      </c>
      <c r="C164" s="83">
        <f>'X t tests'!F114</f>
        <v>-1.942372253789E-4</v>
      </c>
      <c r="D164" s="79">
        <v>94</v>
      </c>
    </row>
    <row r="165" spans="1:4" x14ac:dyDescent="0.25">
      <c r="A165" s="79">
        <v>7</v>
      </c>
      <c r="B165" s="79">
        <f>'X t tests'!E115</f>
        <v>-9.923131451096856E-3</v>
      </c>
      <c r="C165" s="83">
        <f>'X t tests'!F115</f>
        <v>-6.3040743814482341E-4</v>
      </c>
      <c r="D165" s="79">
        <v>94</v>
      </c>
    </row>
    <row r="166" spans="1:4" x14ac:dyDescent="0.25">
      <c r="A166" s="79">
        <v>7</v>
      </c>
      <c r="B166" s="79">
        <f>'X t tests'!E116</f>
        <v>-4.9923131451103109E-2</v>
      </c>
      <c r="C166" s="83">
        <f>'X t tests'!F116</f>
        <v>-1.0559393530385069E-3</v>
      </c>
      <c r="D166" s="79">
        <v>94</v>
      </c>
    </row>
    <row r="167" spans="1:4" x14ac:dyDescent="0.25">
      <c r="A167" s="79">
        <v>7</v>
      </c>
      <c r="B167" s="79">
        <f>'X t tests'!E152</f>
        <v>1.9086171935501106E-2</v>
      </c>
      <c r="C167" s="83">
        <f>'X t tests'!F152</f>
        <v>6.196502796578093E-5</v>
      </c>
      <c r="D167" s="79">
        <v>141</v>
      </c>
    </row>
    <row r="168" spans="1:4" x14ac:dyDescent="0.25">
      <c r="A168" s="79">
        <v>7</v>
      </c>
      <c r="B168" s="79">
        <f>'X t tests'!E153</f>
        <v>8.5086171935503607E-2</v>
      </c>
      <c r="C168" s="83">
        <f>'X t tests'!F153</f>
        <v>5.3005013434877734E-4</v>
      </c>
      <c r="D168" s="79">
        <v>141</v>
      </c>
    </row>
    <row r="169" spans="1:4" x14ac:dyDescent="0.25">
      <c r="A169" s="79">
        <v>7</v>
      </c>
      <c r="B169" s="79">
        <f>'X t tests'!E154</f>
        <v>2.0086171935505881E-2</v>
      </c>
      <c r="C169" s="83">
        <f>'X t tests'!F154</f>
        <v>6.9057226547375016E-5</v>
      </c>
      <c r="D169" s="79">
        <v>141</v>
      </c>
    </row>
    <row r="170" spans="1:4" x14ac:dyDescent="0.25">
      <c r="A170" s="79">
        <v>7</v>
      </c>
      <c r="B170" s="79">
        <f>'X t tests'!E155</f>
        <v>-8.913828064490481E-3</v>
      </c>
      <c r="C170" s="83">
        <f>'X t tests'!F155</f>
        <v>-1.3661653231784735E-4</v>
      </c>
      <c r="D170" s="79">
        <v>141</v>
      </c>
    </row>
    <row r="171" spans="1:4" x14ac:dyDescent="0.25">
      <c r="A171" s="79">
        <v>7</v>
      </c>
      <c r="B171" s="79">
        <f>'X t tests'!E156</f>
        <v>-1.8913828064481386E-2</v>
      </c>
      <c r="C171" s="83">
        <f>'X t tests'!F156</f>
        <v>-2.0753851813338576E-4</v>
      </c>
      <c r="D171" s="79">
        <v>141</v>
      </c>
    </row>
    <row r="172" spans="1:4" x14ac:dyDescent="0.25">
      <c r="A172" s="79">
        <v>7</v>
      </c>
      <c r="B172" s="79">
        <f>'X t tests'!E192</f>
        <v>2.6095475322107764E-2</v>
      </c>
      <c r="C172" s="83">
        <f>'X t tests'!F192</f>
        <v>5.7348643024669223E-4</v>
      </c>
      <c r="D172" s="79">
        <v>188</v>
      </c>
    </row>
    <row r="173" spans="1:4" x14ac:dyDescent="0.25">
      <c r="A173" s="79">
        <v>7</v>
      </c>
      <c r="B173" s="79">
        <f>'X t tests'!E193</f>
        <v>5.7795475322108492E-2</v>
      </c>
      <c r="C173" s="83">
        <f>'X t tests'!F193</f>
        <v>7.4210345152329188E-4</v>
      </c>
      <c r="D173" s="79">
        <v>188</v>
      </c>
    </row>
    <row r="174" spans="1:4" x14ac:dyDescent="0.25">
      <c r="A174" s="79">
        <v>7</v>
      </c>
      <c r="B174" s="79">
        <f>'X t tests'!E194</f>
        <v>-0.21590452467788246</v>
      </c>
      <c r="C174" s="83">
        <f>'X t tests'!F194</f>
        <v>-7.1374761230644712E-4</v>
      </c>
      <c r="D174" s="79">
        <v>188</v>
      </c>
    </row>
    <row r="175" spans="1:4" x14ac:dyDescent="0.25">
      <c r="A175" s="79">
        <v>7</v>
      </c>
      <c r="B175" s="79">
        <f>'X t tests'!E195</f>
        <v>-4.490452467789019E-2</v>
      </c>
      <c r="C175" s="83">
        <f>'X t tests'!F195</f>
        <v>1.9582685577861796E-4</v>
      </c>
      <c r="D175" s="79">
        <v>188</v>
      </c>
    </row>
    <row r="176" spans="1:4" x14ac:dyDescent="0.25">
      <c r="A176" s="79">
        <v>7</v>
      </c>
      <c r="B176" s="79">
        <f>'X t tests'!E196</f>
        <v>-0.19590452467787223</v>
      </c>
      <c r="C176" s="83">
        <f>'X t tests'!F196</f>
        <v>-6.0736463358298859E-4</v>
      </c>
      <c r="D176" s="79">
        <v>188</v>
      </c>
    </row>
    <row r="177" spans="1:4" x14ac:dyDescent="0.25">
      <c r="A177" s="79">
        <v>8</v>
      </c>
      <c r="B177" s="79">
        <f>'X t tests'!E37</f>
        <v>0.18773746993592827</v>
      </c>
      <c r="C177" s="83">
        <f>'X t tests'!F37</f>
        <v>2.0039091954164607E-2</v>
      </c>
      <c r="D177" s="79">
        <v>10</v>
      </c>
    </row>
    <row r="178" spans="1:4" x14ac:dyDescent="0.25">
      <c r="A178" s="79">
        <v>8</v>
      </c>
      <c r="B178" s="79">
        <f>'X t tests'!E38</f>
        <v>-1.6262530064072366E-2</v>
      </c>
      <c r="C178" s="83">
        <f>'X t tests'!F38</f>
        <v>-3.6090804583545398E-4</v>
      </c>
      <c r="D178" s="79">
        <v>10</v>
      </c>
    </row>
    <row r="179" spans="1:4" x14ac:dyDescent="0.25">
      <c r="A179" s="79">
        <v>8</v>
      </c>
      <c r="B179" s="79">
        <f>'X t tests'!E39</f>
        <v>-1.6262530064072366E-2</v>
      </c>
      <c r="C179" s="83">
        <f>'X t tests'!F39</f>
        <v>-3.6090804583545398E-4</v>
      </c>
      <c r="D179" s="79">
        <v>10</v>
      </c>
    </row>
    <row r="180" spans="1:4" x14ac:dyDescent="0.25">
      <c r="A180" s="79">
        <v>8</v>
      </c>
      <c r="B180" s="79">
        <f>'X t tests'!E40</f>
        <v>-7.0262530064070863E-2</v>
      </c>
      <c r="C180" s="83">
        <f>'X t tests'!F40</f>
        <v>-5.7609080458353029E-3</v>
      </c>
      <c r="D180" s="79">
        <v>10</v>
      </c>
    </row>
    <row r="181" spans="1:4" x14ac:dyDescent="0.25">
      <c r="A181" s="79">
        <v>8</v>
      </c>
      <c r="B181" s="79">
        <f>'X t tests'!E41</f>
        <v>-2.4262530064071485E-2</v>
      </c>
      <c r="C181" s="83">
        <f>'X t tests'!F41</f>
        <v>-1.1609080458353659E-3</v>
      </c>
      <c r="D181" s="79">
        <v>10</v>
      </c>
    </row>
    <row r="182" spans="1:4" x14ac:dyDescent="0.25">
      <c r="A182" s="79">
        <v>8</v>
      </c>
      <c r="B182" s="79">
        <f>'X t tests'!E77</f>
        <v>6.0903898472183804E-3</v>
      </c>
      <c r="C182" s="83">
        <f>'X t tests'!F77</f>
        <v>-6.8696108474978449E-4</v>
      </c>
      <c r="D182" s="79">
        <v>47</v>
      </c>
    </row>
    <row r="183" spans="1:4" x14ac:dyDescent="0.25">
      <c r="A183" s="79">
        <v>8</v>
      </c>
      <c r="B183" s="79">
        <f>'X t tests'!E78</f>
        <v>-2.2909610152785087E-2</v>
      </c>
      <c r="C183" s="83">
        <f>'X t tests'!F78</f>
        <v>-1.3039823613456029E-3</v>
      </c>
      <c r="D183" s="79">
        <v>47</v>
      </c>
    </row>
    <row r="184" spans="1:4" x14ac:dyDescent="0.25">
      <c r="A184" s="79">
        <v>8</v>
      </c>
      <c r="B184" s="79">
        <f>'X t tests'!E79</f>
        <v>-3.4909610152785542E-2</v>
      </c>
      <c r="C184" s="83">
        <f>'X t tests'!F79</f>
        <v>-1.5593015102817829E-3</v>
      </c>
      <c r="D184" s="79">
        <v>47</v>
      </c>
    </row>
    <row r="185" spans="1:4" x14ac:dyDescent="0.25">
      <c r="A185" s="79">
        <v>8</v>
      </c>
      <c r="B185" s="79">
        <f>'X t tests'!E80</f>
        <v>-8.8909610152787588E-2</v>
      </c>
      <c r="C185" s="83">
        <f>'X t tests'!F80</f>
        <v>-2.7082376804945926E-3</v>
      </c>
      <c r="D185" s="79">
        <v>47</v>
      </c>
    </row>
    <row r="186" spans="1:4" x14ac:dyDescent="0.25">
      <c r="A186" s="79">
        <v>8</v>
      </c>
      <c r="B186" s="79">
        <f>'X t tests'!E81</f>
        <v>1.0090389847216163E-2</v>
      </c>
      <c r="C186" s="83">
        <f>'X t tests'!F81</f>
        <v>-6.0185470177110821E-4</v>
      </c>
      <c r="D186" s="79">
        <v>47</v>
      </c>
    </row>
    <row r="187" spans="1:4" x14ac:dyDescent="0.25">
      <c r="A187" s="79">
        <v>8</v>
      </c>
      <c r="B187" s="79">
        <f>'X t tests'!E117</f>
        <v>2.4646801626413667E-2</v>
      </c>
      <c r="C187" s="83">
        <f>'X t tests'!F117</f>
        <v>-2.976863078447998E-4</v>
      </c>
      <c r="D187" s="79">
        <v>94</v>
      </c>
    </row>
    <row r="188" spans="1:4" x14ac:dyDescent="0.25">
      <c r="A188" s="79">
        <v>8</v>
      </c>
      <c r="B188" s="79">
        <f>'X t tests'!E118</f>
        <v>3.1646801626418669E-2</v>
      </c>
      <c r="C188" s="83">
        <f>'X t tests'!F118</f>
        <v>-2.2321822273836374E-4</v>
      </c>
      <c r="D188" s="79">
        <v>94</v>
      </c>
    </row>
    <row r="189" spans="1:4" x14ac:dyDescent="0.25">
      <c r="A189" s="79">
        <v>8</v>
      </c>
      <c r="B189" s="79">
        <f>'X t tests'!E119</f>
        <v>2.5646801626418442E-2</v>
      </c>
      <c r="C189" s="83">
        <f>'X t tests'!F119</f>
        <v>-2.8704800997240868E-4</v>
      </c>
      <c r="D189" s="79">
        <v>94</v>
      </c>
    </row>
    <row r="190" spans="1:4" x14ac:dyDescent="0.25">
      <c r="A190" s="79">
        <v>8</v>
      </c>
      <c r="B190" s="79">
        <f>'X t tests'!E120</f>
        <v>-4.6353198373584287E-2</v>
      </c>
      <c r="C190" s="83">
        <f>'X t tests'!F120</f>
        <v>-1.0530054567809482E-3</v>
      </c>
      <c r="D190" s="79">
        <v>94</v>
      </c>
    </row>
    <row r="191" spans="1:4" x14ac:dyDescent="0.25">
      <c r="A191" s="79">
        <v>8</v>
      </c>
      <c r="B191" s="79">
        <f>'X t tests'!E121</f>
        <v>-3.1353198373583718E-2</v>
      </c>
      <c r="C191" s="83">
        <f>'X t tests'!F121</f>
        <v>-8.9343098869583578E-4</v>
      </c>
      <c r="D191" s="79">
        <v>94</v>
      </c>
    </row>
    <row r="192" spans="1:4" x14ac:dyDescent="0.25">
      <c r="A192" s="79">
        <v>8</v>
      </c>
      <c r="B192" s="79">
        <f>'X t tests'!E157</f>
        <v>7.2203213405633765E-2</v>
      </c>
      <c r="C192" s="83">
        <f>'X t tests'!F157</f>
        <v>4.3910619955688695E-4</v>
      </c>
      <c r="D192" s="79">
        <v>141</v>
      </c>
    </row>
    <row r="193" spans="1:4" x14ac:dyDescent="0.25">
      <c r="A193" s="79">
        <v>8</v>
      </c>
      <c r="B193" s="79">
        <f>'X t tests'!E158</f>
        <v>9.8203213405615802E-2</v>
      </c>
      <c r="C193" s="83">
        <f>'X t tests'!F158</f>
        <v>6.2350336267732694E-4</v>
      </c>
      <c r="D193" s="79">
        <v>141</v>
      </c>
    </row>
    <row r="194" spans="1:4" x14ac:dyDescent="0.25">
      <c r="A194" s="79">
        <v>8</v>
      </c>
      <c r="B194" s="79">
        <f>'X t tests'!E159</f>
        <v>4.0203213405623078E-2</v>
      </c>
      <c r="C194" s="83">
        <f>'X t tests'!F159</f>
        <v>2.1215584494688211E-4</v>
      </c>
      <c r="D194" s="79">
        <v>141</v>
      </c>
    </row>
    <row r="195" spans="1:4" x14ac:dyDescent="0.25">
      <c r="A195" s="79">
        <v>8</v>
      </c>
      <c r="B195" s="79">
        <f>'X t tests'!E160</f>
        <v>-6.3796786594390337E-2</v>
      </c>
      <c r="C195" s="83">
        <f>'X t tests'!F160</f>
        <v>-5.2543280753548265E-4</v>
      </c>
      <c r="D195" s="79">
        <v>141</v>
      </c>
    </row>
    <row r="196" spans="1:4" x14ac:dyDescent="0.25">
      <c r="A196" s="79">
        <v>8</v>
      </c>
      <c r="B196" s="79">
        <f>'X t tests'!E161</f>
        <v>-2.079678659438397E-2</v>
      </c>
      <c r="C196" s="83">
        <f>'X t tests'!F161</f>
        <v>-2.204682685283451E-4</v>
      </c>
      <c r="D196" s="79">
        <v>141</v>
      </c>
    </row>
    <row r="197" spans="1:4" x14ac:dyDescent="0.25">
      <c r="A197" s="79">
        <v>8</v>
      </c>
      <c r="B197" s="79">
        <f>'X t tests'!E197</f>
        <v>0.11975962518482541</v>
      </c>
      <c r="C197" s="83">
        <f>'X t tests'!F197</f>
        <v>1.1085228204335304E-3</v>
      </c>
      <c r="D197" s="79">
        <v>188</v>
      </c>
    </row>
    <row r="198" spans="1:4" x14ac:dyDescent="0.25">
      <c r="A198" s="79">
        <v>8</v>
      </c>
      <c r="B198" s="79">
        <f>'X t tests'!E198</f>
        <v>8.3759625184824049E-2</v>
      </c>
      <c r="C198" s="83">
        <f>'X t tests'!F198</f>
        <v>9.1703345873139536E-4</v>
      </c>
      <c r="D198" s="79">
        <v>188</v>
      </c>
    </row>
    <row r="199" spans="1:4" x14ac:dyDescent="0.25">
      <c r="A199" s="79">
        <v>8</v>
      </c>
      <c r="B199" s="79">
        <f>'X t tests'!E199</f>
        <v>-3.5240374815175723E-2</v>
      </c>
      <c r="C199" s="83">
        <f>'X t tests'!F199</f>
        <v>2.8405473532714135E-4</v>
      </c>
      <c r="D199" s="79">
        <v>188</v>
      </c>
    </row>
    <row r="200" spans="1:4" x14ac:dyDescent="0.25">
      <c r="A200" s="79">
        <v>8</v>
      </c>
      <c r="B200" s="79">
        <f>'X t tests'!E200</f>
        <v>-0.1052403748151689</v>
      </c>
      <c r="C200" s="83">
        <f>'X t tests'!F200</f>
        <v>-8.8285690204737127E-5</v>
      </c>
      <c r="D200" s="79">
        <v>188</v>
      </c>
    </row>
    <row r="201" spans="1:4" x14ac:dyDescent="0.25">
      <c r="A201" s="79">
        <v>8</v>
      </c>
      <c r="B201" s="79">
        <f>'X t tests'!E201</f>
        <v>-0.227240374815183</v>
      </c>
      <c r="C201" s="83">
        <f>'X t tests'!F201</f>
        <v>-7.3722186041757847E-4</v>
      </c>
      <c r="D201" s="79">
        <v>188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A9" workbookViewId="0">
      <selection activeCell="A50" sqref="A50"/>
    </sheetView>
  </sheetViews>
  <sheetFormatPr defaultRowHeight="13.2" x14ac:dyDescent="0.25"/>
  <cols>
    <col min="3" max="4" width="10.5546875" customWidth="1"/>
    <col min="13" max="13" width="10.77734375" customWidth="1"/>
    <col min="23" max="25" width="9.88671875" customWidth="1"/>
    <col min="26" max="28" width="11.21875" customWidth="1"/>
    <col min="29" max="32" width="9.88671875" customWidth="1"/>
    <col min="33" max="34" width="9.21875" customWidth="1"/>
    <col min="35" max="38" width="9.88671875" bestFit="1" customWidth="1"/>
  </cols>
  <sheetData>
    <row r="1" spans="1:3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W1" s="38" t="s">
        <v>75</v>
      </c>
      <c r="X1" s="38" t="s">
        <v>76</v>
      </c>
      <c r="Y1" s="38" t="s">
        <v>77</v>
      </c>
      <c r="Z1" s="38" t="s">
        <v>78</v>
      </c>
      <c r="AA1" s="38" t="s">
        <v>79</v>
      </c>
      <c r="AB1" s="38" t="s">
        <v>80</v>
      </c>
      <c r="AC1" s="38" t="s">
        <v>81</v>
      </c>
      <c r="AD1" s="38" t="s">
        <v>82</v>
      </c>
      <c r="AE1" s="38" t="s">
        <v>83</v>
      </c>
      <c r="AF1" s="38" t="s">
        <v>84</v>
      </c>
      <c r="AG1" s="38" t="s">
        <v>85</v>
      </c>
      <c r="AH1" s="38" t="s">
        <v>86</v>
      </c>
    </row>
    <row r="2" spans="1:34" x14ac:dyDescent="0.25">
      <c r="A2" s="8" t="s">
        <v>21</v>
      </c>
      <c r="B2">
        <f>'data in order'!K8</f>
        <v>7.7999999999999403E-2</v>
      </c>
      <c r="C2">
        <f>'data in order'!K25</f>
        <v>4.5999999999999375E-2</v>
      </c>
      <c r="D2">
        <f>'data in order'!K42</f>
        <v>8.2000000000000739E-2</v>
      </c>
      <c r="E2">
        <f>'data in order'!K59</f>
        <v>-5.0000000000007816E-3</v>
      </c>
      <c r="F2">
        <f>'data in order'!K76</f>
        <v>6.0999999999999943E-2</v>
      </c>
      <c r="G2">
        <f>'data in order'!K93</f>
        <v>-6.9000000000000838E-2</v>
      </c>
      <c r="H2">
        <f>'data in order'!K110</f>
        <v>-6.0000000000002274E-3</v>
      </c>
      <c r="I2">
        <f>'data in order'!K127</f>
        <v>6.9000000000000838E-2</v>
      </c>
      <c r="J2">
        <f>AVERAGE(B2:I2)</f>
        <v>3.1999999999999806E-2</v>
      </c>
      <c r="K2">
        <f>VAR(B2:I2)</f>
        <v>2.8622857142857577E-3</v>
      </c>
      <c r="L2">
        <f>SUMSQ(B2-J2,C2-J2,D2-J2,E2-J2,F2-J2,G2-J2,H2-J2,I2-J2)</f>
        <v>2.00360000000003E-2</v>
      </c>
      <c r="M2">
        <f>SUMSQ(J2-J10,J3-J10,J4-J10,J5-J10,J6-J10)</f>
        <v>2.3149925000000768E-2</v>
      </c>
      <c r="V2" s="8" t="s">
        <v>21</v>
      </c>
      <c r="W2" s="38">
        <f>'data in order'!L8</f>
        <v>7.7999999999999407E-3</v>
      </c>
      <c r="X2" s="38">
        <f>'data in order'!L25</f>
        <v>4.5999999999999375E-3</v>
      </c>
      <c r="Y2" s="38">
        <f>'data in order'!L42</f>
        <v>8.2000000000000735E-3</v>
      </c>
      <c r="Z2" s="38">
        <f>'data in order'!L59</f>
        <v>-5.0000000000007818E-4</v>
      </c>
      <c r="AA2" s="38">
        <f>'data in order'!L76</f>
        <v>6.0999999999999943E-3</v>
      </c>
      <c r="AB2" s="38">
        <f>'data in order'!L93</f>
        <v>-6.900000000000084E-3</v>
      </c>
      <c r="AC2" s="38">
        <f>'data in order'!L110</f>
        <v>-6.0000000000002272E-4</v>
      </c>
      <c r="AD2" s="38">
        <f>'data in order'!L127</f>
        <v>6.900000000000084E-3</v>
      </c>
      <c r="AE2" s="39">
        <f>AVERAGE(W2:AD2)</f>
        <v>3.1999999999999806E-3</v>
      </c>
      <c r="AF2" s="39">
        <f>VAR(W2:AD2)</f>
        <v>2.8622857142857577E-5</v>
      </c>
      <c r="AG2" s="39">
        <f>SUMSQ(W2-AE2,X2-AE2,Y2-AE2,Z2-AE2,AA2-AE2,AB2-AE2,AC2-AE2,AD2-AE2)</f>
        <v>2.0036000000000305E-4</v>
      </c>
      <c r="AH2" s="39">
        <f>SUMSQ(AE2-AE10,AE3-AE10,AE4-AE10,AE5-AE10,AE6-AE10)</f>
        <v>1.1379287187500024E-5</v>
      </c>
    </row>
    <row r="3" spans="1:34" x14ac:dyDescent="0.25">
      <c r="A3" s="8" t="s">
        <v>22</v>
      </c>
      <c r="B3">
        <f>'data in order'!K9</f>
        <v>1.4000000000002899E-2</v>
      </c>
      <c r="C3">
        <f>'data in order'!K26</f>
        <v>3.0999999999998806E-2</v>
      </c>
      <c r="D3">
        <f>'data in order'!K43</f>
        <v>7.0999999999997954E-2</v>
      </c>
      <c r="E3">
        <f>'data in order'!K60</f>
        <v>4.399999999999693E-2</v>
      </c>
      <c r="F3">
        <f>'data in order'!K77</f>
        <v>1.7000000000003013E-2</v>
      </c>
      <c r="G3">
        <f>'data in order'!K94</f>
        <v>-1.5000000000000568E-2</v>
      </c>
      <c r="H3">
        <f>'data in order'!K111</f>
        <v>-6.7000000000000171E-2</v>
      </c>
      <c r="I3">
        <f>'data in order'!K128</f>
        <v>2.7000000000001023E-2</v>
      </c>
      <c r="J3">
        <f t="shared" ref="J3:J6" si="0">AVERAGE(B3:I3)</f>
        <v>1.5249999999999986E-2</v>
      </c>
      <c r="K3">
        <f t="shared" ref="K3:K6" si="1">VAR(B3:I3)</f>
        <v>1.7150714285713783E-3</v>
      </c>
      <c r="L3">
        <f t="shared" ref="L3:L6" si="2">SUMSQ(B3-J3,C3-J3,D3-J3,E3-J3,F3-J3,G3-J3,H3-J3,I3-J3)</f>
        <v>1.2005499999999647E-2</v>
      </c>
      <c r="V3" s="8" t="s">
        <v>22</v>
      </c>
      <c r="W3" s="38">
        <f>'data in order'!L9</f>
        <v>2.8000000000005798E-4</v>
      </c>
      <c r="X3" s="38">
        <f>'data in order'!L26</f>
        <v>6.1999999999997615E-4</v>
      </c>
      <c r="Y3" s="38">
        <f>'data in order'!L43</f>
        <v>1.4199999999999591E-3</v>
      </c>
      <c r="Z3" s="38">
        <f>'data in order'!L60</f>
        <v>8.7999999999993856E-4</v>
      </c>
      <c r="AA3" s="38">
        <f>'data in order'!L77</f>
        <v>3.4000000000006025E-4</v>
      </c>
      <c r="AB3" s="38">
        <f>'data in order'!L94</f>
        <v>-3.0000000000001136E-4</v>
      </c>
      <c r="AC3" s="38">
        <f>'data in order'!L111</f>
        <v>-1.3400000000000035E-3</v>
      </c>
      <c r="AD3" s="38">
        <f>'data in order'!L128</f>
        <v>5.400000000000205E-4</v>
      </c>
      <c r="AE3" s="39">
        <f t="shared" ref="AE3:AE6" si="3">AVERAGE(W3:AD3)</f>
        <v>3.0499999999999972E-4</v>
      </c>
      <c r="AF3" s="39">
        <f t="shared" ref="AF3:AF6" si="4">VAR(W3:AD3)</f>
        <v>6.860285714285513E-7</v>
      </c>
      <c r="AG3" s="39">
        <f t="shared" ref="AG3:AG6" si="5">SUMSQ(W3-AE3,X3-AE3,Y3-AE3,Z3-AE3,AA3-AE3,AB3-AE3,AC3-AE3,AD3-AE3)</f>
        <v>4.8021999999998598E-6</v>
      </c>
      <c r="AH3" s="38"/>
    </row>
    <row r="4" spans="1:34" x14ac:dyDescent="0.25">
      <c r="A4" s="8" t="s">
        <v>23</v>
      </c>
      <c r="B4">
        <f>'data in order'!K10</f>
        <v>-3.1000000000005912E-2</v>
      </c>
      <c r="C4">
        <f>'data in order'!K27</f>
        <v>-1.8000000000000682E-2</v>
      </c>
      <c r="D4">
        <f>'data in order'!K44</f>
        <v>-3.0000000000001137E-2</v>
      </c>
      <c r="E4">
        <f>'data in order'!K61</f>
        <v>-3.1000000000005912E-2</v>
      </c>
      <c r="F4">
        <f>'data in order'!K78</f>
        <v>-5.8000000000006935E-2</v>
      </c>
      <c r="G4">
        <f>'data in order'!K95</f>
        <v>-0.16500000000000625</v>
      </c>
      <c r="H4">
        <f>'data in order'!K112</f>
        <v>-0.12300000000000466</v>
      </c>
      <c r="I4">
        <f>'data in order'!K129</f>
        <v>-2.5999999999996248E-2</v>
      </c>
      <c r="J4">
        <f t="shared" si="0"/>
        <v>-6.0250000000003467E-2</v>
      </c>
      <c r="K4">
        <f t="shared" si="1"/>
        <v>2.9285000000001857E-3</v>
      </c>
      <c r="L4">
        <f t="shared" si="2"/>
        <v>2.0499500000001305E-2</v>
      </c>
      <c r="V4" s="8" t="s">
        <v>23</v>
      </c>
      <c r="W4" s="38">
        <f>'data in order'!L10</f>
        <v>-3.1000000000005914E-4</v>
      </c>
      <c r="X4" s="38">
        <f>'data in order'!L27</f>
        <v>-1.8000000000000681E-4</v>
      </c>
      <c r="Y4" s="38">
        <f>'data in order'!L44</f>
        <v>-3.0000000000001136E-4</v>
      </c>
      <c r="Z4" s="38">
        <f>'data in order'!L61</f>
        <v>-3.1000000000005914E-4</v>
      </c>
      <c r="AA4" s="38">
        <f>'data in order'!L78</f>
        <v>-5.8000000000006939E-4</v>
      </c>
      <c r="AB4" s="38">
        <f>'data in order'!L95</f>
        <v>-1.6500000000000624E-3</v>
      </c>
      <c r="AC4" s="38">
        <f>'data in order'!L112</f>
        <v>-1.2300000000000466E-3</v>
      </c>
      <c r="AD4" s="38">
        <f>'data in order'!L129</f>
        <v>-2.5999999999996246E-4</v>
      </c>
      <c r="AE4" s="39">
        <f t="shared" si="3"/>
        <v>-6.0250000000003476E-4</v>
      </c>
      <c r="AF4" s="39">
        <f t="shared" si="4"/>
        <v>2.9285000000001856E-7</v>
      </c>
      <c r="AG4" s="39">
        <f t="shared" si="5"/>
        <v>2.0499500000001298E-6</v>
      </c>
      <c r="AH4" s="38"/>
    </row>
    <row r="5" spans="1:34" x14ac:dyDescent="0.25">
      <c r="A5" s="8" t="s">
        <v>24</v>
      </c>
      <c r="B5">
        <f>'data in order'!K11</f>
        <v>-0.11000000000001364</v>
      </c>
      <c r="C5">
        <f>'data in order'!K28</f>
        <v>-9.1000000000008185E-2</v>
      </c>
      <c r="D5">
        <f>'data in order'!K45</f>
        <v>-7.2000000000002728E-2</v>
      </c>
      <c r="E5">
        <f>'data in order'!K62</f>
        <v>-9.1000000000008185E-2</v>
      </c>
      <c r="F5">
        <f>'data in order'!K79</f>
        <v>-0.11899999999999977</v>
      </c>
      <c r="G5">
        <f>'data in order'!K96</f>
        <v>-0.19499999999999318</v>
      </c>
      <c r="H5">
        <f>'data in order'!K113</f>
        <v>-0.18600000000000705</v>
      </c>
      <c r="I5">
        <f>'data in order'!K130</f>
        <v>-9.0000000000003411E-2</v>
      </c>
      <c r="J5">
        <f t="shared" si="0"/>
        <v>-0.11925000000000452</v>
      </c>
      <c r="K5">
        <f t="shared" si="1"/>
        <v>2.1376428571426099E-3</v>
      </c>
      <c r="L5">
        <f t="shared" si="2"/>
        <v>1.4963499999998273E-2</v>
      </c>
      <c r="V5" s="8" t="s">
        <v>24</v>
      </c>
      <c r="W5" s="38">
        <f>'data in order'!L11</f>
        <v>-7.3333333333342431E-4</v>
      </c>
      <c r="X5" s="38">
        <f>'data in order'!L28</f>
        <v>-6.0666666666672124E-4</v>
      </c>
      <c r="Y5" s="38">
        <f>'data in order'!L45</f>
        <v>-4.8000000000001817E-4</v>
      </c>
      <c r="Z5" s="38">
        <f>'data in order'!L62</f>
        <v>-6.0666666666672124E-4</v>
      </c>
      <c r="AA5" s="38">
        <f>'data in order'!L79</f>
        <v>-7.9333333333333176E-4</v>
      </c>
      <c r="AB5" s="38">
        <f>'data in order'!L96</f>
        <v>-1.2999999999999546E-3</v>
      </c>
      <c r="AC5" s="38">
        <f>'data in order'!L113</f>
        <v>-1.2400000000000471E-3</v>
      </c>
      <c r="AD5" s="38">
        <f>'data in order'!L130</f>
        <v>-6.0000000000002272E-4</v>
      </c>
      <c r="AE5" s="39">
        <f t="shared" si="3"/>
        <v>-7.9500000000003006E-4</v>
      </c>
      <c r="AF5" s="39">
        <f t="shared" si="4"/>
        <v>9.5006349206338277E-8</v>
      </c>
      <c r="AG5" s="39">
        <f t="shared" si="5"/>
        <v>6.6504444444436794E-7</v>
      </c>
      <c r="AH5" s="38"/>
    </row>
    <row r="6" spans="1:34" x14ac:dyDescent="0.25">
      <c r="A6" s="8" t="s">
        <v>25</v>
      </c>
      <c r="B6">
        <f>'data in order'!K12</f>
        <v>-0.14400000000000546</v>
      </c>
      <c r="C6">
        <f>'data in order'!K29</f>
        <v>-0.132000000000005</v>
      </c>
      <c r="D6">
        <f>'data in order'!K46</f>
        <v>-9.7000000000008413E-2</v>
      </c>
      <c r="E6">
        <f>'data in order'!K63</f>
        <v>-0.10599999999999454</v>
      </c>
      <c r="F6">
        <f>'data in order'!K80</f>
        <v>-0.13499999999999091</v>
      </c>
      <c r="G6">
        <f>'data in order'!K97</f>
        <v>-0.20099999999999341</v>
      </c>
      <c r="H6">
        <f>'data in order'!K114</f>
        <v>-0.18000000000000682</v>
      </c>
      <c r="I6">
        <f>'data in order'!K131</f>
        <v>-9.0000000000003411E-2</v>
      </c>
      <c r="J6">
        <f t="shared" si="0"/>
        <v>-0.13562500000000099</v>
      </c>
      <c r="K6">
        <f t="shared" si="1"/>
        <v>1.5396964285713086E-3</v>
      </c>
      <c r="L6">
        <f t="shared" si="2"/>
        <v>1.0777874999999174E-2</v>
      </c>
      <c r="V6" s="8" t="s">
        <v>25</v>
      </c>
      <c r="W6" s="38">
        <f>'data in order'!L12</f>
        <v>-7.2000000000002726E-4</v>
      </c>
      <c r="X6" s="38">
        <f>'data in order'!L29</f>
        <v>-6.6000000000002504E-4</v>
      </c>
      <c r="Y6" s="38">
        <f>'data in order'!L46</f>
        <v>-4.8500000000004204E-4</v>
      </c>
      <c r="Z6" s="38">
        <f>'data in order'!L63</f>
        <v>-5.2999999999997277E-4</v>
      </c>
      <c r="AA6" s="38">
        <f>'data in order'!L80</f>
        <v>-6.749999999999545E-4</v>
      </c>
      <c r="AB6" s="38">
        <f>'data in order'!L97</f>
        <v>-1.0049999999999671E-3</v>
      </c>
      <c r="AC6" s="38">
        <f>'data in order'!L114</f>
        <v>-9.0000000000003413E-4</v>
      </c>
      <c r="AD6" s="38">
        <f>'data in order'!L131</f>
        <v>-4.5000000000001706E-4</v>
      </c>
      <c r="AE6" s="39">
        <f t="shared" si="3"/>
        <v>-6.78125000000005E-4</v>
      </c>
      <c r="AF6" s="39">
        <f t="shared" si="4"/>
        <v>3.8492410714282757E-8</v>
      </c>
      <c r="AG6" s="39">
        <f t="shared" si="5"/>
        <v>2.6944687499997931E-7</v>
      </c>
      <c r="AH6" s="38"/>
    </row>
    <row r="7" spans="1:34" x14ac:dyDescent="0.25">
      <c r="A7" t="s">
        <v>87</v>
      </c>
      <c r="J7">
        <f>AVERAGE(J2:J6)</f>
        <v>-5.3575000000001836E-2</v>
      </c>
      <c r="K7">
        <f>AVERAGE(K2:K6)</f>
        <v>2.2366392857142486E-3</v>
      </c>
      <c r="V7" t="s">
        <v>87</v>
      </c>
      <c r="W7" s="38"/>
      <c r="X7" s="38"/>
      <c r="Y7" s="38"/>
      <c r="Z7" s="38"/>
      <c r="AA7" s="38"/>
      <c r="AB7" s="38"/>
      <c r="AC7" s="38"/>
      <c r="AD7" s="38"/>
      <c r="AE7" s="39">
        <f>AVERAGE(AE2:AE6)</f>
        <v>2.8587499999998205E-4</v>
      </c>
      <c r="AF7" s="39">
        <f>AVERAGE(AF2:AF6)</f>
        <v>5.9470468948413536E-6</v>
      </c>
      <c r="AG7" s="39"/>
      <c r="AH7" s="38"/>
    </row>
    <row r="8" spans="1:34" x14ac:dyDescent="0.25">
      <c r="A8" s="10" t="s">
        <v>88</v>
      </c>
      <c r="J8">
        <f>VAR(J2:J6)</f>
        <v>5.7874812500001921E-3</v>
      </c>
      <c r="V8" s="10" t="s">
        <v>88</v>
      </c>
      <c r="W8" s="38"/>
      <c r="X8" s="38"/>
      <c r="Y8" s="38"/>
      <c r="Z8" s="38"/>
      <c r="AA8" s="38"/>
      <c r="AB8" s="38"/>
      <c r="AC8" s="38"/>
      <c r="AD8" s="38"/>
      <c r="AE8" s="39">
        <f>VAR(AE2:AE6)</f>
        <v>2.8448217968750059E-6</v>
      </c>
      <c r="AF8" s="39"/>
      <c r="AG8" s="39"/>
      <c r="AH8" s="38"/>
    </row>
    <row r="9" spans="1:34" x14ac:dyDescent="0.25">
      <c r="A9" s="10" t="s">
        <v>89</v>
      </c>
      <c r="J9">
        <f>VAR(B2:I6)</f>
        <v>6.755942948718072E-3</v>
      </c>
      <c r="V9" s="10" t="s">
        <v>89</v>
      </c>
      <c r="W9" s="38"/>
      <c r="X9" s="38"/>
      <c r="Y9" s="38"/>
      <c r="Z9" s="38"/>
      <c r="AA9" s="38"/>
      <c r="AB9" s="38"/>
      <c r="AC9" s="38"/>
      <c r="AD9" s="38"/>
      <c r="AE9" s="39">
        <f>VAR(W2:AD6)</f>
        <v>7.6713061235755767E-6</v>
      </c>
      <c r="AF9" s="39"/>
      <c r="AG9" s="39"/>
      <c r="AH9" s="38"/>
    </row>
    <row r="10" spans="1:34" x14ac:dyDescent="0.25">
      <c r="A10" s="10" t="s">
        <v>90</v>
      </c>
      <c r="J10">
        <f>AVERAGE(B2:I6)</f>
        <v>-5.3575000000001836E-2</v>
      </c>
      <c r="V10" s="10" t="s">
        <v>90</v>
      </c>
      <c r="W10" s="38"/>
      <c r="X10" s="38"/>
      <c r="Y10" s="38"/>
      <c r="Z10" s="38"/>
      <c r="AA10" s="38"/>
      <c r="AB10" s="38"/>
      <c r="AC10" s="38"/>
      <c r="AD10" s="38"/>
      <c r="AE10" s="39">
        <f>AVERAGE(W2:AD6)</f>
        <v>2.8587499999998189E-4</v>
      </c>
      <c r="AF10" s="39"/>
      <c r="AG10" s="39"/>
      <c r="AH10" s="38"/>
    </row>
    <row r="11" spans="1:34" x14ac:dyDescent="0.25"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x14ac:dyDescent="0.25"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  <c r="L12" t="s">
        <v>85</v>
      </c>
      <c r="M12" t="s">
        <v>86</v>
      </c>
      <c r="W12" s="38" t="s">
        <v>75</v>
      </c>
      <c r="X12" s="38" t="s">
        <v>76</v>
      </c>
      <c r="Y12" s="38" t="s">
        <v>77</v>
      </c>
      <c r="Z12" s="38" t="s">
        <v>78</v>
      </c>
      <c r="AA12" s="38" t="s">
        <v>79</v>
      </c>
      <c r="AB12" s="38" t="s">
        <v>80</v>
      </c>
      <c r="AC12" s="38" t="s">
        <v>81</v>
      </c>
      <c r="AD12" s="38" t="s">
        <v>82</v>
      </c>
      <c r="AE12" s="38" t="s">
        <v>83</v>
      </c>
      <c r="AF12" s="38" t="s">
        <v>84</v>
      </c>
      <c r="AG12" s="38" t="s">
        <v>85</v>
      </c>
      <c r="AH12" s="38" t="s">
        <v>86</v>
      </c>
    </row>
    <row r="13" spans="1:34" x14ac:dyDescent="0.25">
      <c r="A13" s="8" t="s">
        <v>21</v>
      </c>
      <c r="B13">
        <f>'data in order'!Q8</f>
        <v>3.4000000000000696E-2</v>
      </c>
      <c r="C13">
        <f>'data in order'!Q25</f>
        <v>7.099999999999973E-2</v>
      </c>
      <c r="D13">
        <f>'data in order'!Q42</f>
        <v>6.7999999999999616E-2</v>
      </c>
      <c r="E13">
        <f>'data in order'!Q59</f>
        <v>5.7000000000000384E-2</v>
      </c>
      <c r="F13">
        <f>'data in order'!Q76</f>
        <v>5.7000000000000384E-2</v>
      </c>
      <c r="G13">
        <f>'data in order'!Q93</f>
        <v>5.4999999999999716E-2</v>
      </c>
      <c r="H13">
        <f>'data in order'!Q110</f>
        <v>7.1999999999999176E-2</v>
      </c>
      <c r="I13">
        <f>'data in order'!Q127</f>
        <v>9.2000000000000526E-2</v>
      </c>
      <c r="J13">
        <f>AVERAGE(B13:I13)</f>
        <v>6.3250000000000028E-2</v>
      </c>
      <c r="K13">
        <f>VAR(B13:I13)</f>
        <v>2.8392857142856595E-4</v>
      </c>
      <c r="L13">
        <f>SUMSQ(B13-J13,C13-J13,D13-J13,E13-J13,F13-J13,G13-J13,H13-J13,I13-J13)</f>
        <v>1.9874999999999624E-3</v>
      </c>
      <c r="M13">
        <f>SUMSQ(J13-J21,J14-J21,J15-J21,J16-J21,J17-J21)</f>
        <v>1.0493768749999938E-2</v>
      </c>
      <c r="V13" s="8" t="s">
        <v>21</v>
      </c>
      <c r="W13" s="38">
        <f>'data in order'!R8</f>
        <v>3.4000000000000696E-3</v>
      </c>
      <c r="X13" s="38">
        <f>'data in order'!R25</f>
        <v>7.0999999999999727E-3</v>
      </c>
      <c r="Y13" s="38">
        <f>'data in order'!R42</f>
        <v>6.7999999999999615E-3</v>
      </c>
      <c r="Z13" s="38">
        <f>'data in order'!R59</f>
        <v>5.7000000000000384E-3</v>
      </c>
      <c r="AA13" s="38">
        <f>'data in order'!R76</f>
        <v>5.7000000000000384E-3</v>
      </c>
      <c r="AB13" s="38">
        <f>'data in order'!R93</f>
        <v>5.4999999999999719E-3</v>
      </c>
      <c r="AC13" s="38">
        <f>'data in order'!R110</f>
        <v>7.1999999999999174E-3</v>
      </c>
      <c r="AD13" s="38">
        <f>'data in order'!R127</f>
        <v>9.2000000000000519E-3</v>
      </c>
      <c r="AE13" s="39">
        <f>AVERAGE(W13:AD13)</f>
        <v>6.3250000000000025E-3</v>
      </c>
      <c r="AF13" s="39">
        <f>VAR(W13:AD13)</f>
        <v>2.8392857142856595E-6</v>
      </c>
      <c r="AG13" s="39">
        <f>SUMSQ(W13-AE13,X13-AE13,Y13-AE13,Z13-AE13,AA13-AE13,AB13-AE13,AC13-AE13,AD13-AE13)</f>
        <v>1.9874999999999616E-5</v>
      </c>
      <c r="AH13" s="39">
        <f>SUMSQ(AE13-AE21,AE14-AE21,AE15-AE21,AE16-AE21,AE17-AE21)</f>
        <v>3.3507083472222172E-5</v>
      </c>
    </row>
    <row r="14" spans="1:34" x14ac:dyDescent="0.25">
      <c r="A14" s="8" t="s">
        <v>22</v>
      </c>
      <c r="B14">
        <f>'data in order'!Q9</f>
        <v>-9.9999999999766942E-4</v>
      </c>
      <c r="C14">
        <f>'data in order'!Q26</f>
        <v>4.8000000000001819E-2</v>
      </c>
      <c r="D14">
        <f>'data in order'!Q43</f>
        <v>9.9999999999980105E-3</v>
      </c>
      <c r="E14">
        <f>'data in order'!Q60</f>
        <v>3.0000000000001137E-2</v>
      </c>
      <c r="F14">
        <f>'data in order'!Q77</f>
        <v>-3.0999999999998806E-2</v>
      </c>
      <c r="G14">
        <f>'data in order'!Q94</f>
        <v>1.4000000000002899E-2</v>
      </c>
      <c r="H14">
        <f>'data in order'!Q111</f>
        <v>4.8000000000001819E-2</v>
      </c>
      <c r="I14">
        <f>'data in order'!Q128</f>
        <v>9.9999999999980105E-3</v>
      </c>
      <c r="J14">
        <f t="shared" ref="J14:J17" si="6">AVERAGE(B14:I14)</f>
        <v>1.6000000000000902E-2</v>
      </c>
      <c r="K14">
        <f t="shared" ref="K14:K17" si="7">VAR(B14:I14)</f>
        <v>6.8828571428573002E-4</v>
      </c>
      <c r="L14">
        <f t="shared" ref="L14:L17" si="8">SUMSQ(B14-J14,C14-J14,D14-J14,E14-J14,F14-J14,G14-J14,H14-J14,I14-J14)</f>
        <v>4.8180000000001087E-3</v>
      </c>
      <c r="V14" s="8" t="s">
        <v>22</v>
      </c>
      <c r="W14" s="38">
        <f>'data in order'!R9</f>
        <v>-1.9999999999953388E-5</v>
      </c>
      <c r="X14" s="38">
        <f>'data in order'!R26</f>
        <v>9.6000000000003635E-4</v>
      </c>
      <c r="Y14" s="38">
        <f>'data in order'!R43</f>
        <v>1.9999999999996022E-4</v>
      </c>
      <c r="Z14" s="38">
        <f>'data in order'!R60</f>
        <v>6.0000000000002272E-4</v>
      </c>
      <c r="AA14" s="38">
        <f>'data in order'!R77</f>
        <v>-6.1999999999997615E-4</v>
      </c>
      <c r="AB14" s="38">
        <f>'data in order'!R94</f>
        <v>2.8000000000005798E-4</v>
      </c>
      <c r="AC14" s="38">
        <f>'data in order'!R111</f>
        <v>9.6000000000003635E-4</v>
      </c>
      <c r="AD14" s="38">
        <f>'data in order'!R128</f>
        <v>1.9999999999996022E-4</v>
      </c>
      <c r="AE14" s="39">
        <f t="shared" ref="AE14:AE17" si="9">AVERAGE(W14:AD14)</f>
        <v>3.2000000000001802E-4</v>
      </c>
      <c r="AF14" s="39">
        <f t="shared" ref="AF14:AF17" si="10">VAR(W14:AD14)</f>
        <v>2.7531428571429195E-7</v>
      </c>
      <c r="AG14" s="39">
        <f t="shared" ref="AG14:AG17" si="11">SUMSQ(W14-AE14,X14-AE14,Y14-AE14,Z14-AE14,AA14-AE14,AB14-AE14,AC14-AE14,AD14-AE14)</f>
        <v>1.9272000000000436E-6</v>
      </c>
      <c r="AH14" s="39"/>
    </row>
    <row r="15" spans="1:34" x14ac:dyDescent="0.25">
      <c r="A15" s="8" t="s">
        <v>23</v>
      </c>
      <c r="B15">
        <f>'data in order'!Q10</f>
        <v>-7.9999999999955662E-3</v>
      </c>
      <c r="C15">
        <f>'data in order'!Q27</f>
        <v>2.5000000000005684E-2</v>
      </c>
      <c r="D15">
        <f>'data in order'!Q44</f>
        <v>-1.5000000000000568E-2</v>
      </c>
      <c r="E15">
        <f>'data in order'!Q61</f>
        <v>6.0000000000002274E-3</v>
      </c>
      <c r="F15">
        <f>'data in order'!Q78</f>
        <v>-4.8000000000001819E-2</v>
      </c>
      <c r="G15">
        <f>'data in order'!Q95</f>
        <v>-3.4000000000006025E-2</v>
      </c>
      <c r="H15">
        <f>'data in order'!Q112</f>
        <v>-3.7999999999996703E-2</v>
      </c>
      <c r="I15">
        <f>'data in order'!Q129</f>
        <v>-1.099999999999568E-2</v>
      </c>
      <c r="J15">
        <f t="shared" si="6"/>
        <v>-1.5374999999998806E-2</v>
      </c>
      <c r="K15">
        <f t="shared" si="7"/>
        <v>5.8341071428582366E-4</v>
      </c>
      <c r="L15">
        <f t="shared" si="8"/>
        <v>4.0838750000007657E-3</v>
      </c>
      <c r="V15" s="8" t="s">
        <v>23</v>
      </c>
      <c r="W15" s="38">
        <f>'data in order'!R10</f>
        <v>-7.9999999999955663E-5</v>
      </c>
      <c r="X15" s="38">
        <f>'data in order'!R27</f>
        <v>2.5000000000005682E-4</v>
      </c>
      <c r="Y15" s="38">
        <f>'data in order'!R44</f>
        <v>-1.5000000000000568E-4</v>
      </c>
      <c r="Z15" s="38">
        <f>'data in order'!R61</f>
        <v>6.0000000000002272E-5</v>
      </c>
      <c r="AA15" s="38">
        <f>'data in order'!R78</f>
        <v>-4.8000000000001817E-4</v>
      </c>
      <c r="AB15" s="38">
        <f>'data in order'!R95</f>
        <v>-3.4000000000006025E-4</v>
      </c>
      <c r="AC15" s="38">
        <f>'data in order'!R112</f>
        <v>-3.7999999999996701E-4</v>
      </c>
      <c r="AD15" s="38">
        <f>'data in order'!R129</f>
        <v>-1.099999999999568E-4</v>
      </c>
      <c r="AE15" s="39">
        <f t="shared" si="9"/>
        <v>-1.5374999999998804E-4</v>
      </c>
      <c r="AF15" s="39">
        <f t="shared" si="10"/>
        <v>5.8341071428582358E-8</v>
      </c>
      <c r="AG15" s="39">
        <f t="shared" si="11"/>
        <v>4.083875000000765E-7</v>
      </c>
      <c r="AH15" s="39"/>
    </row>
    <row r="16" spans="1:34" x14ac:dyDescent="0.25">
      <c r="A16" s="8" t="s">
        <v>24</v>
      </c>
      <c r="B16">
        <f>'data in order'!Q11</f>
        <v>-6.0000000000002274E-2</v>
      </c>
      <c r="C16">
        <f>'data in order'!Q28</f>
        <v>-3.6000000000001364E-2</v>
      </c>
      <c r="D16">
        <f>'data in order'!Q45</f>
        <v>-4.4999999999987494E-2</v>
      </c>
      <c r="E16">
        <f>'data in order'!Q62</f>
        <v>-3.8999999999987267E-2</v>
      </c>
      <c r="F16">
        <f>'data in order'!Q79</f>
        <v>-7.9000000000007731E-2</v>
      </c>
      <c r="G16">
        <f>'data in order'!Q96</f>
        <v>-4.3000000000006366E-2</v>
      </c>
      <c r="H16">
        <f>'data in order'!Q113</f>
        <v>-3.6000000000001364E-2</v>
      </c>
      <c r="I16">
        <f>'data in order'!Q130</f>
        <v>-5.4000000000002046E-2</v>
      </c>
      <c r="J16">
        <f t="shared" si="6"/>
        <v>-4.8999999999999488E-2</v>
      </c>
      <c r="K16">
        <f t="shared" si="7"/>
        <v>2.1942857142867738E-4</v>
      </c>
      <c r="L16">
        <f t="shared" si="8"/>
        <v>1.5360000000007419E-3</v>
      </c>
      <c r="V16" s="8" t="s">
        <v>24</v>
      </c>
      <c r="W16" s="38">
        <f>'data in order'!R11</f>
        <v>-4.0000000000001514E-4</v>
      </c>
      <c r="X16" s="38">
        <f>'data in order'!R28</f>
        <v>-2.4000000000000909E-4</v>
      </c>
      <c r="Y16" s="38">
        <f>'data in order'!R45</f>
        <v>-2.9999999999991665E-4</v>
      </c>
      <c r="Z16" s="38">
        <f>'data in order'!R62</f>
        <v>-2.5999999999991514E-4</v>
      </c>
      <c r="AA16" s="38">
        <f>'data in order'!R79</f>
        <v>-5.2666666666671821E-4</v>
      </c>
      <c r="AB16" s="38">
        <f>'data in order'!R96</f>
        <v>-2.8666666666670912E-4</v>
      </c>
      <c r="AC16" s="38">
        <f>'data in order'!R113</f>
        <v>-2.4000000000000909E-4</v>
      </c>
      <c r="AD16" s="38">
        <f>'data in order'!R130</f>
        <v>-3.6000000000001363E-4</v>
      </c>
      <c r="AE16" s="39">
        <f t="shared" si="9"/>
        <v>-3.2666666666666331E-4</v>
      </c>
      <c r="AF16" s="39">
        <f t="shared" si="10"/>
        <v>9.7523809523856601E-9</v>
      </c>
      <c r="AG16" s="39">
        <f t="shared" si="11"/>
        <v>6.8266666666699624E-8</v>
      </c>
      <c r="AH16" s="39"/>
    </row>
    <row r="17" spans="1:34" x14ac:dyDescent="0.25">
      <c r="A17" s="8" t="s">
        <v>25</v>
      </c>
      <c r="B17">
        <f>'data in order'!Q12</f>
        <v>-8.6000000000012733E-2</v>
      </c>
      <c r="C17">
        <f>'data in order'!Q29</f>
        <v>-3.8999999999987267E-2</v>
      </c>
      <c r="D17">
        <f>'data in order'!Q46</f>
        <v>-5.1999999999992497E-2</v>
      </c>
      <c r="E17">
        <f>'data in order'!Q63</f>
        <v>-5.6999999999987949E-2</v>
      </c>
      <c r="F17">
        <f>'data in order'!Q80</f>
        <v>-6.0000000000002274E-2</v>
      </c>
      <c r="G17">
        <f>'data in order'!Q97</f>
        <v>-4.2000000000001592E-2</v>
      </c>
      <c r="H17">
        <f>'data in order'!Q114</f>
        <v>-0.15600000000000591</v>
      </c>
      <c r="I17">
        <f>'data in order'!Q131</f>
        <v>-1.9000000000005457E-2</v>
      </c>
      <c r="J17">
        <f t="shared" si="6"/>
        <v>-6.387499999999946E-2</v>
      </c>
      <c r="K17">
        <f t="shared" si="7"/>
        <v>1.755839285714578E-3</v>
      </c>
      <c r="L17">
        <f t="shared" si="8"/>
        <v>1.2290875000002054E-2</v>
      </c>
      <c r="V17" s="8" t="s">
        <v>25</v>
      </c>
      <c r="W17" s="38">
        <f>'data in order'!R12</f>
        <v>-4.3000000000006369E-4</v>
      </c>
      <c r="X17" s="38">
        <f>'data in order'!R29</f>
        <v>-1.9499999999993633E-4</v>
      </c>
      <c r="Y17" s="38">
        <f>'data in order'!R46</f>
        <v>-2.5999999999996246E-4</v>
      </c>
      <c r="Z17" s="38">
        <f>'data in order'!R63</f>
        <v>-2.8499999999993976E-4</v>
      </c>
      <c r="AA17" s="38">
        <f>'data in order'!R80</f>
        <v>-3.0000000000001136E-4</v>
      </c>
      <c r="AB17" s="38">
        <f>'data in order'!R97</f>
        <v>-2.1000000000000795E-4</v>
      </c>
      <c r="AC17" s="38">
        <f>'data in order'!R114</f>
        <v>-7.8000000000002958E-4</v>
      </c>
      <c r="AD17" s="38">
        <f>'data in order'!R131</f>
        <v>-9.5000000000027286E-5</v>
      </c>
      <c r="AE17" s="39">
        <f t="shared" si="9"/>
        <v>-3.1937499999999729E-4</v>
      </c>
      <c r="AF17" s="39">
        <f t="shared" si="10"/>
        <v>4.389598214286448E-8</v>
      </c>
      <c r="AG17" s="39">
        <f t="shared" si="11"/>
        <v>3.0727187500005135E-7</v>
      </c>
      <c r="AH17" s="39"/>
    </row>
    <row r="18" spans="1:34" x14ac:dyDescent="0.25">
      <c r="A18" t="s">
        <v>91</v>
      </c>
      <c r="J18">
        <f>AVERAGE(J13:J17)</f>
        <v>-9.7999999999993648E-3</v>
      </c>
      <c r="K18">
        <f>AVERAGE(K13:K17)</f>
        <v>7.0617857142867501E-4</v>
      </c>
      <c r="V18" t="s">
        <v>91</v>
      </c>
      <c r="W18" s="38"/>
      <c r="X18" s="38"/>
      <c r="Y18" s="38"/>
      <c r="Z18" s="38"/>
      <c r="AA18" s="38"/>
      <c r="AB18" s="38"/>
      <c r="AC18" s="38"/>
      <c r="AD18" s="38"/>
      <c r="AE18" s="39">
        <f>AVERAGE(AE13:AE17)</f>
        <v>1.1690416666666743E-3</v>
      </c>
      <c r="AF18" s="39">
        <f>AVERAGE(AF13:AF17)</f>
        <v>6.4531788690475683E-7</v>
      </c>
      <c r="AG18" s="39"/>
      <c r="AH18" s="39"/>
    </row>
    <row r="19" spans="1:34" x14ac:dyDescent="0.25">
      <c r="A19" s="10" t="s">
        <v>88</v>
      </c>
      <c r="J19">
        <f>VAR(J13:J17)</f>
        <v>2.6234421874999849E-3</v>
      </c>
      <c r="V19" s="10" t="s">
        <v>88</v>
      </c>
      <c r="W19" s="38"/>
      <c r="X19" s="38"/>
      <c r="Y19" s="38"/>
      <c r="Z19" s="38"/>
      <c r="AA19" s="38"/>
      <c r="AB19" s="38"/>
      <c r="AC19" s="38"/>
      <c r="AD19" s="38"/>
      <c r="AE19" s="39">
        <f>VAR(AE13:AE17)</f>
        <v>8.3767708680555414E-6</v>
      </c>
      <c r="AF19" s="39"/>
      <c r="AG19" s="39"/>
      <c r="AH19" s="39"/>
    </row>
    <row r="20" spans="1:34" x14ac:dyDescent="0.25">
      <c r="A20" s="10" t="s">
        <v>92</v>
      </c>
      <c r="J20">
        <f>VAR(B13:I17)</f>
        <v>2.7863179487180294E-3</v>
      </c>
      <c r="V20" s="10" t="s">
        <v>92</v>
      </c>
      <c r="W20" s="38"/>
      <c r="X20" s="38"/>
      <c r="Y20" s="38"/>
      <c r="Z20" s="38"/>
      <c r="AA20" s="38"/>
      <c r="AB20" s="38"/>
      <c r="AC20" s="38"/>
      <c r="AD20" s="38"/>
      <c r="AE20" s="39">
        <f>VAR(W13:AD17)</f>
        <v>7.4523793287036857E-6</v>
      </c>
      <c r="AF20" s="39"/>
      <c r="AG20" s="39"/>
      <c r="AH20" s="39"/>
    </row>
    <row r="21" spans="1:34" x14ac:dyDescent="0.25">
      <c r="A21" s="10" t="s">
        <v>93</v>
      </c>
      <c r="J21">
        <f>AVERAGE(B13:I17)</f>
        <v>-9.7999999999993648E-3</v>
      </c>
      <c r="V21" s="10" t="s">
        <v>93</v>
      </c>
      <c r="W21" s="38"/>
      <c r="X21" s="38"/>
      <c r="Y21" s="38"/>
      <c r="Z21" s="38"/>
      <c r="AA21" s="38"/>
      <c r="AB21" s="38"/>
      <c r="AC21" s="38"/>
      <c r="AD21" s="38"/>
      <c r="AE21" s="39">
        <f>AVERAGE(W13:AD17)</f>
        <v>1.1690416666666746E-3</v>
      </c>
      <c r="AF21" s="39"/>
      <c r="AG21" s="39"/>
      <c r="AH21" s="39"/>
    </row>
    <row r="22" spans="1:34" x14ac:dyDescent="0.25"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</row>
    <row r="23" spans="1:34" x14ac:dyDescent="0.25">
      <c r="B23" t="s">
        <v>75</v>
      </c>
      <c r="C23" t="s">
        <v>76</v>
      </c>
      <c r="D23" t="s">
        <v>77</v>
      </c>
      <c r="E23" t="s">
        <v>78</v>
      </c>
      <c r="F23" t="s">
        <v>79</v>
      </c>
      <c r="G23" t="s">
        <v>80</v>
      </c>
      <c r="H23" t="s">
        <v>81</v>
      </c>
      <c r="I23" t="s">
        <v>82</v>
      </c>
      <c r="J23" t="s">
        <v>83</v>
      </c>
      <c r="K23" t="s">
        <v>84</v>
      </c>
      <c r="L23" t="s">
        <v>85</v>
      </c>
      <c r="M23" t="s">
        <v>86</v>
      </c>
      <c r="W23" s="38" t="s">
        <v>75</v>
      </c>
      <c r="X23" s="38" t="s">
        <v>76</v>
      </c>
      <c r="Y23" s="38" t="s">
        <v>77</v>
      </c>
      <c r="Z23" s="38" t="s">
        <v>78</v>
      </c>
      <c r="AA23" s="38" t="s">
        <v>79</v>
      </c>
      <c r="AB23" s="38" t="s">
        <v>80</v>
      </c>
      <c r="AC23" s="38" t="s">
        <v>81</v>
      </c>
      <c r="AD23" s="38" t="s">
        <v>82</v>
      </c>
      <c r="AE23" s="38" t="s">
        <v>83</v>
      </c>
      <c r="AF23" s="38" t="s">
        <v>84</v>
      </c>
      <c r="AG23" s="38" t="s">
        <v>85</v>
      </c>
      <c r="AH23" s="38" t="s">
        <v>86</v>
      </c>
    </row>
    <row r="24" spans="1:34" x14ac:dyDescent="0.25">
      <c r="A24" s="8" t="s">
        <v>21</v>
      </c>
      <c r="B24">
        <f>'data in order'!W8</f>
        <v>4.2999999999999261E-2</v>
      </c>
      <c r="C24">
        <f>'data in order'!W25</f>
        <v>7.6999999999999957E-2</v>
      </c>
      <c r="D24">
        <f>'data in order'!W42</f>
        <v>1.2999999999999901E-2</v>
      </c>
      <c r="E24">
        <f>'data in order'!W59</f>
        <v>6.1999999999999389E-2</v>
      </c>
      <c r="F24">
        <f>'data in order'!W76</f>
        <v>7.4999999999999289E-2</v>
      </c>
      <c r="G24">
        <f>'data in order'!W93</f>
        <v>5.7000000000000384E-2</v>
      </c>
      <c r="H24">
        <f>'data in order'!W110</f>
        <v>9.2000000000000526E-2</v>
      </c>
      <c r="I24">
        <f>'data in order'!W127</f>
        <v>6.4999999999999503E-2</v>
      </c>
      <c r="J24">
        <f>AVERAGE(B24:I24)</f>
        <v>6.0499999999999776E-2</v>
      </c>
      <c r="K24">
        <f>VAR(B24:I24)</f>
        <v>5.8171428571429109E-4</v>
      </c>
      <c r="L24">
        <f>SUMSQ(B24-J24,C24-J24,D24-J24,E24-J24,F24-J24,G24-J24,H24-J24,I24-J24)</f>
        <v>4.0720000000000383E-3</v>
      </c>
      <c r="M24">
        <f>SUMSQ(J24-J32,J25-J32,J26-J32,J27-J32,J28-J32)</f>
        <v>2.3428362499999814E-2</v>
      </c>
      <c r="V24" s="8" t="s">
        <v>21</v>
      </c>
      <c r="W24" s="38">
        <f>'data in order'!X8</f>
        <v>4.2999999999999263E-3</v>
      </c>
      <c r="X24" s="38">
        <f>'data in order'!X25</f>
        <v>7.6999999999999959E-3</v>
      </c>
      <c r="Y24" s="38">
        <f>'data in order'!X42</f>
        <v>1.29999999999999E-3</v>
      </c>
      <c r="Z24" s="38">
        <f>'data in order'!X59</f>
        <v>6.1999999999999391E-3</v>
      </c>
      <c r="AA24" s="38">
        <f>'data in order'!X76</f>
        <v>7.4999999999999286E-3</v>
      </c>
      <c r="AB24" s="38">
        <f>'data in order'!X93</f>
        <v>5.7000000000000384E-3</v>
      </c>
      <c r="AC24" s="38">
        <f>'data in order'!X110</f>
        <v>9.2000000000000519E-3</v>
      </c>
      <c r="AD24" s="38">
        <f>'data in order'!X127</f>
        <v>6.4999999999999503E-3</v>
      </c>
      <c r="AE24" s="39">
        <f>AVERAGE(W24:AD24)</f>
        <v>6.0499999999999773E-3</v>
      </c>
      <c r="AF24" s="39">
        <f>VAR(W24:AD24)</f>
        <v>5.8171428571429102E-6</v>
      </c>
      <c r="AG24" s="39">
        <f>SUMSQ(W24-AE24,X24-AE24,Y24-AE24,Z24-AE24,AA24-AE24,AB24-AE24,AC24-AE24,AD24-AE24)</f>
        <v>4.0720000000000369E-5</v>
      </c>
      <c r="AH24" s="39">
        <f>SUMSQ(AE24-AE32,AE25-AE32,AE26-AE32,AE27-AE32,AE28-AE32)</f>
        <v>3.482006562499976E-5</v>
      </c>
    </row>
    <row r="25" spans="1:34" x14ac:dyDescent="0.25">
      <c r="A25" s="8" t="s">
        <v>22</v>
      </c>
      <c r="B25">
        <f>'data in order'!W9</f>
        <v>-2.1000000000000796E-2</v>
      </c>
      <c r="C25">
        <f>'data in order'!W26</f>
        <v>1.2999999999998124E-2</v>
      </c>
      <c r="D25">
        <f>'data in order'!W43</f>
        <v>-9.9999999999766942E-4</v>
      </c>
      <c r="E25">
        <f>'data in order'!W60</f>
        <v>-2.4000000000000909E-2</v>
      </c>
      <c r="F25">
        <f>'data in order'!W77</f>
        <v>-1.1000000000002785E-2</v>
      </c>
      <c r="G25">
        <f>'data in order'!W94</f>
        <v>-3.0000000000001137E-3</v>
      </c>
      <c r="H25">
        <f>'data in order'!W111</f>
        <v>-9.0000000000003411E-3</v>
      </c>
      <c r="I25">
        <f>'data in order'!W128</f>
        <v>6.0000000000002274E-3</v>
      </c>
      <c r="J25">
        <f t="shared" ref="J25:J28" si="12">AVERAGE(B25:I25)</f>
        <v>-6.2500000000005329E-3</v>
      </c>
      <c r="K25">
        <f t="shared" ref="K25:K28" si="13">VAR(B25:I25)</f>
        <v>1.6021428571429168E-4</v>
      </c>
      <c r="L25">
        <f t="shared" ref="L25:L28" si="14">SUMSQ(B25-J25,C25-J25,D25-J25,E25-J25,F25-J25,G25-J25,H25-J25,I25-J25)</f>
        <v>1.1215000000000413E-3</v>
      </c>
      <c r="V25" s="8" t="s">
        <v>22</v>
      </c>
      <c r="W25" s="38">
        <f>'data in order'!X9</f>
        <v>-4.200000000000159E-4</v>
      </c>
      <c r="X25" s="38">
        <f>'data in order'!X26</f>
        <v>2.5999999999996246E-4</v>
      </c>
      <c r="Y25" s="38">
        <f>'data in order'!X43</f>
        <v>-1.9999999999953388E-5</v>
      </c>
      <c r="Z25" s="38">
        <f>'data in order'!X60</f>
        <v>-4.8000000000001817E-4</v>
      </c>
      <c r="AA25" s="38">
        <f>'data in order'!X77</f>
        <v>-2.2000000000005571E-4</v>
      </c>
      <c r="AB25" s="38">
        <f>'data in order'!X94</f>
        <v>-6.0000000000002272E-5</v>
      </c>
      <c r="AC25" s="38">
        <f>'data in order'!X111</f>
        <v>-1.8000000000000681E-4</v>
      </c>
      <c r="AD25" s="38">
        <f>'data in order'!X128</f>
        <v>1.2000000000000454E-4</v>
      </c>
      <c r="AE25" s="39">
        <f t="shared" ref="AE25:AE28" si="15">AVERAGE(W25:AD25)</f>
        <v>-1.2500000000001063E-4</v>
      </c>
      <c r="AF25" s="39">
        <f t="shared" ref="AF25:AF28" si="16">VAR(W25:AD25)</f>
        <v>6.4085714285716644E-8</v>
      </c>
      <c r="AG25" s="39">
        <f t="shared" ref="AG25:AG28" si="17">SUMSQ(W25-AE25,X25-AE25,Y25-AE25,Z25-AE25,AA25-AE25,AB25-AE25,AC25-AE25,AD25-AE25)</f>
        <v>4.486000000000165E-7</v>
      </c>
      <c r="AH25" s="39"/>
    </row>
    <row r="26" spans="1:34" x14ac:dyDescent="0.25">
      <c r="A26" s="8" t="s">
        <v>23</v>
      </c>
      <c r="B26">
        <f>'data in order'!W10</f>
        <v>-8.1999999999993634E-2</v>
      </c>
      <c r="C26">
        <f>'data in order'!W27</f>
        <v>-2.7000000000001023E-2</v>
      </c>
      <c r="D26">
        <f>'data in order'!W44</f>
        <v>-5.5999999999997385E-2</v>
      </c>
      <c r="E26">
        <f>'data in order'!W61</f>
        <v>-9.0000000000003411E-2</v>
      </c>
      <c r="F26">
        <f>'data in order'!W78</f>
        <v>-5.2999999999997272E-2</v>
      </c>
      <c r="G26">
        <f>'data in order'!W95</f>
        <v>-4.0000000000006253E-2</v>
      </c>
      <c r="H26">
        <f>'data in order'!W112</f>
        <v>-5.5999999999997385E-2</v>
      </c>
      <c r="I26">
        <f>'data in order'!W129</f>
        <v>-7.6999999999998181E-2</v>
      </c>
      <c r="J26">
        <f t="shared" si="12"/>
        <v>-6.0124999999999318E-2</v>
      </c>
      <c r="K26">
        <f t="shared" si="13"/>
        <v>4.6326785714280401E-4</v>
      </c>
      <c r="L26">
        <f t="shared" si="14"/>
        <v>3.2428749999996263E-3</v>
      </c>
      <c r="V26" s="8" t="s">
        <v>23</v>
      </c>
      <c r="W26" s="38">
        <f>'data in order'!X10</f>
        <v>-8.1999999999993634E-4</v>
      </c>
      <c r="X26" s="38">
        <f>'data in order'!X27</f>
        <v>-2.7000000000001025E-4</v>
      </c>
      <c r="Y26" s="38">
        <f>'data in order'!X44</f>
        <v>-5.5999999999997382E-4</v>
      </c>
      <c r="Z26" s="38">
        <f>'data in order'!X61</f>
        <v>-9.0000000000003413E-4</v>
      </c>
      <c r="AA26" s="38">
        <f>'data in order'!X78</f>
        <v>-5.2999999999997277E-4</v>
      </c>
      <c r="AB26" s="38">
        <f>'data in order'!X95</f>
        <v>-4.0000000000006252E-4</v>
      </c>
      <c r="AC26" s="38">
        <f>'data in order'!X112</f>
        <v>-5.5999999999997382E-4</v>
      </c>
      <c r="AD26" s="38">
        <f>'data in order'!X129</f>
        <v>-7.6999999999998185E-4</v>
      </c>
      <c r="AE26" s="39">
        <f t="shared" si="15"/>
        <v>-6.0124999999999317E-4</v>
      </c>
      <c r="AF26" s="39">
        <f t="shared" si="16"/>
        <v>4.6326785714280381E-8</v>
      </c>
      <c r="AG26" s="39">
        <f t="shared" si="17"/>
        <v>3.2428749999996266E-7</v>
      </c>
      <c r="AH26" s="39"/>
    </row>
    <row r="27" spans="1:34" x14ac:dyDescent="0.25">
      <c r="A27" s="8" t="s">
        <v>24</v>
      </c>
      <c r="B27">
        <f>'data in order'!W11</f>
        <v>-0.15100000000001046</v>
      </c>
      <c r="C27">
        <f>'data in order'!W28</f>
        <v>-9.4999999999998863E-2</v>
      </c>
      <c r="D27">
        <f>'data in order'!W45</f>
        <v>-0.12299999999999045</v>
      </c>
      <c r="E27">
        <f>'data in order'!W62</f>
        <v>-0.11899999999999977</v>
      </c>
      <c r="F27">
        <f>'data in order'!W79</f>
        <v>-0.12600000000000477</v>
      </c>
      <c r="G27">
        <f>'data in order'!W96</f>
        <v>-0.10699999999999932</v>
      </c>
      <c r="H27">
        <f>'data in order'!W113</f>
        <v>-0.11299999999999955</v>
      </c>
      <c r="I27">
        <f>'data in order'!W130</f>
        <v>-0.10200000000000387</v>
      </c>
      <c r="J27">
        <f t="shared" si="12"/>
        <v>-0.11700000000000088</v>
      </c>
      <c r="K27">
        <f t="shared" si="13"/>
        <v>3.0028571428580245E-4</v>
      </c>
      <c r="L27">
        <f t="shared" si="14"/>
        <v>2.1020000000006329E-3</v>
      </c>
      <c r="V27" s="8" t="s">
        <v>24</v>
      </c>
      <c r="W27" s="38">
        <f>'data in order'!X11</f>
        <v>-1.0066666666667364E-3</v>
      </c>
      <c r="X27" s="38">
        <f>'data in order'!X28</f>
        <v>-6.3333333333332571E-4</v>
      </c>
      <c r="Y27" s="38">
        <f>'data in order'!X45</f>
        <v>-8.1999999999993634E-4</v>
      </c>
      <c r="Z27" s="38">
        <f>'data in order'!X62</f>
        <v>-7.9333333333333176E-4</v>
      </c>
      <c r="AA27" s="38">
        <f>'data in order'!X79</f>
        <v>-8.400000000000318E-4</v>
      </c>
      <c r="AB27" s="38">
        <f>'data in order'!X96</f>
        <v>-7.1333333333332874E-4</v>
      </c>
      <c r="AC27" s="38">
        <f>'data in order'!X113</f>
        <v>-7.5333333333333025E-4</v>
      </c>
      <c r="AD27" s="38">
        <f>'data in order'!X130</f>
        <v>-6.8000000000002574E-4</v>
      </c>
      <c r="AE27" s="39">
        <f t="shared" si="15"/>
        <v>-7.8000000000000595E-4</v>
      </c>
      <c r="AF27" s="39">
        <f t="shared" si="16"/>
        <v>1.3346031746035769E-8</v>
      </c>
      <c r="AG27" s="39">
        <f t="shared" si="17"/>
        <v>9.342222222225038E-8</v>
      </c>
      <c r="AH27" s="39"/>
    </row>
    <row r="28" spans="1:34" x14ac:dyDescent="0.25">
      <c r="A28" s="8" t="s">
        <v>25</v>
      </c>
      <c r="B28">
        <f>'data in order'!W12</f>
        <v>-0.17300000000000182</v>
      </c>
      <c r="C28">
        <f>'data in order'!W29</f>
        <v>-0.10499999999998977</v>
      </c>
      <c r="D28">
        <f>'data in order'!W46</f>
        <v>-0.13300000000000978</v>
      </c>
      <c r="E28">
        <f>'data in order'!W63</f>
        <v>-0.10800000000000409</v>
      </c>
      <c r="F28">
        <f>'data in order'!W80</f>
        <v>-0.12999999999999545</v>
      </c>
      <c r="G28">
        <f>'data in order'!W97</f>
        <v>-0.10499999999998977</v>
      </c>
      <c r="H28">
        <f>'data in order'!W114</f>
        <v>-9.8999999999989541E-2</v>
      </c>
      <c r="I28">
        <f>'data in order'!W131</f>
        <v>-9.7000000000008413E-2</v>
      </c>
      <c r="J28">
        <f t="shared" si="12"/>
        <v>-0.11874999999999858</v>
      </c>
      <c r="K28">
        <f t="shared" si="13"/>
        <v>6.61357142857273E-4</v>
      </c>
      <c r="L28">
        <f t="shared" si="14"/>
        <v>4.6295000000008959E-3</v>
      </c>
      <c r="V28" s="8" t="s">
        <v>25</v>
      </c>
      <c r="W28" s="38">
        <f>'data in order'!X12</f>
        <v>-8.650000000000091E-4</v>
      </c>
      <c r="X28" s="38">
        <f>'data in order'!X29</f>
        <v>-5.2499999999994879E-4</v>
      </c>
      <c r="Y28" s="38">
        <f>'data in order'!X46</f>
        <v>-6.6500000000004891E-4</v>
      </c>
      <c r="Z28" s="38">
        <f>'data in order'!X63</f>
        <v>-5.400000000000205E-4</v>
      </c>
      <c r="AA28" s="38">
        <f>'data in order'!X80</f>
        <v>-6.4999999999997731E-4</v>
      </c>
      <c r="AB28" s="38">
        <f>'data in order'!X97</f>
        <v>-5.2499999999994879E-4</v>
      </c>
      <c r="AC28" s="38">
        <f>'data in order'!X114</f>
        <v>-4.9499999999994774E-4</v>
      </c>
      <c r="AD28" s="38">
        <f>'data in order'!X131</f>
        <v>-4.8500000000004204E-4</v>
      </c>
      <c r="AE28" s="39">
        <f t="shared" si="15"/>
        <v>-5.9374999999999283E-4</v>
      </c>
      <c r="AF28" s="39">
        <f t="shared" si="16"/>
        <v>1.6533928571431774E-8</v>
      </c>
      <c r="AG28" s="39">
        <f t="shared" si="17"/>
        <v>1.1573750000002241E-7</v>
      </c>
      <c r="AH28" s="39"/>
    </row>
    <row r="29" spans="1:34" x14ac:dyDescent="0.25">
      <c r="A29" t="s">
        <v>94</v>
      </c>
      <c r="J29">
        <f>AVERAGE(J24:J28)</f>
        <v>-4.832499999999991E-2</v>
      </c>
      <c r="K29">
        <f>AVERAGE(K24:K28)</f>
        <v>4.3336785714289246E-4</v>
      </c>
      <c r="V29" t="s">
        <v>94</v>
      </c>
      <c r="W29" s="38"/>
      <c r="X29" s="38"/>
      <c r="Y29" s="38"/>
      <c r="Z29" s="38"/>
      <c r="AA29" s="38"/>
      <c r="AB29" s="38"/>
      <c r="AC29" s="38"/>
      <c r="AD29" s="38"/>
      <c r="AE29" s="39">
        <f>AVERAGE(AE24:AE28)</f>
        <v>7.8999999999999502E-4</v>
      </c>
      <c r="AF29" s="39">
        <f>AVERAGE(AF24:AF28)</f>
        <v>1.1914870634920748E-6</v>
      </c>
      <c r="AG29" s="39"/>
      <c r="AH29" s="39"/>
    </row>
    <row r="30" spans="1:34" x14ac:dyDescent="0.25">
      <c r="A30" s="10" t="s">
        <v>88</v>
      </c>
      <c r="J30">
        <f>VAR(J24:J28)</f>
        <v>5.8570906249999534E-3</v>
      </c>
      <c r="V30" s="10" t="s">
        <v>88</v>
      </c>
      <c r="W30" s="38"/>
      <c r="X30" s="38"/>
      <c r="Y30" s="38"/>
      <c r="Z30" s="38"/>
      <c r="AA30" s="38"/>
      <c r="AB30" s="38"/>
      <c r="AC30" s="38"/>
      <c r="AD30" s="38"/>
      <c r="AE30" s="39">
        <f>VAR(AE24:AE28)</f>
        <v>8.70501640624994E-6</v>
      </c>
      <c r="AF30" s="39"/>
      <c r="AG30" s="39"/>
      <c r="AH30" s="39"/>
    </row>
    <row r="31" spans="1:34" x14ac:dyDescent="0.25">
      <c r="A31" s="10" t="s">
        <v>95</v>
      </c>
      <c r="J31">
        <f>VAR(B24:I28)</f>
        <v>5.1947378205128136E-3</v>
      </c>
      <c r="V31" s="10" t="s">
        <v>95</v>
      </c>
      <c r="W31" s="38"/>
      <c r="X31" s="38"/>
      <c r="Y31" s="38"/>
      <c r="Z31" s="38"/>
      <c r="AA31" s="38"/>
      <c r="AB31" s="38"/>
      <c r="AC31" s="38"/>
      <c r="AD31" s="38"/>
      <c r="AE31" s="39">
        <f>VAR(W24:AD28)</f>
        <v>8.2118608262107859E-6</v>
      </c>
      <c r="AF31" s="39"/>
      <c r="AG31" s="39"/>
      <c r="AH31" s="39"/>
    </row>
    <row r="32" spans="1:34" x14ac:dyDescent="0.25">
      <c r="A32" s="10" t="s">
        <v>96</v>
      </c>
      <c r="J32">
        <f>AVERAGE(B24:I28)</f>
        <v>-4.832499999999991E-2</v>
      </c>
      <c r="V32" s="10" t="s">
        <v>96</v>
      </c>
      <c r="W32" s="38"/>
      <c r="X32" s="38"/>
      <c r="Y32" s="38"/>
      <c r="Z32" s="38"/>
      <c r="AA32" s="38"/>
      <c r="AB32" s="38"/>
      <c r="AC32" s="38"/>
      <c r="AD32" s="38"/>
      <c r="AE32" s="39">
        <f>AVERAGE(W24:AD28)</f>
        <v>7.8999999999999448E-4</v>
      </c>
      <c r="AF32" s="39"/>
      <c r="AG32" s="39"/>
      <c r="AH32" s="39"/>
    </row>
    <row r="33" spans="1:34" x14ac:dyDescent="0.25"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spans="1:34" x14ac:dyDescent="0.25">
      <c r="B34" t="s">
        <v>75</v>
      </c>
      <c r="C34" t="s">
        <v>76</v>
      </c>
      <c r="D34" t="s">
        <v>77</v>
      </c>
      <c r="E34" t="s">
        <v>78</v>
      </c>
      <c r="F34" t="s">
        <v>79</v>
      </c>
      <c r="G34" t="s">
        <v>80</v>
      </c>
      <c r="H34" t="s">
        <v>81</v>
      </c>
      <c r="I34" t="s">
        <v>82</v>
      </c>
      <c r="J34" t="s">
        <v>83</v>
      </c>
      <c r="K34" t="s">
        <v>84</v>
      </c>
      <c r="L34" t="s">
        <v>85</v>
      </c>
      <c r="M34" t="s">
        <v>86</v>
      </c>
      <c r="W34" s="38" t="s">
        <v>75</v>
      </c>
      <c r="X34" s="38" t="s">
        <v>76</v>
      </c>
      <c r="Y34" s="38" t="s">
        <v>77</v>
      </c>
      <c r="Z34" s="38" t="s">
        <v>78</v>
      </c>
      <c r="AA34" s="38" t="s">
        <v>79</v>
      </c>
      <c r="AB34" s="38" t="s">
        <v>80</v>
      </c>
      <c r="AC34" s="38" t="s">
        <v>81</v>
      </c>
      <c r="AD34" s="38" t="s">
        <v>82</v>
      </c>
      <c r="AE34" s="38" t="s">
        <v>83</v>
      </c>
      <c r="AF34" s="38" t="s">
        <v>84</v>
      </c>
      <c r="AG34" s="38" t="s">
        <v>85</v>
      </c>
      <c r="AH34" s="38" t="s">
        <v>86</v>
      </c>
    </row>
    <row r="35" spans="1:34" x14ac:dyDescent="0.25">
      <c r="A35" s="8" t="s">
        <v>21</v>
      </c>
      <c r="B35">
        <f>'data in order'!AC8</f>
        <v>0.10299999999999976</v>
      </c>
      <c r="C35">
        <f>'data in order'!AC25</f>
        <v>8.0999999999999517E-2</v>
      </c>
      <c r="D35">
        <f>'data in order'!AC42</f>
        <v>9.6999999999999531E-2</v>
      </c>
      <c r="E35">
        <f>'data in order'!AC59</f>
        <v>3.5000000000000142E-2</v>
      </c>
      <c r="F35">
        <f>'data in order'!AC76</f>
        <v>5.7000000000000384E-2</v>
      </c>
      <c r="G35">
        <f>'data in order'!AC93</f>
        <v>1.8000000000000682E-2</v>
      </c>
      <c r="H35">
        <f>'data in order'!AC110</f>
        <v>6.7999999999999616E-2</v>
      </c>
      <c r="I35">
        <f>'data in order'!AC127</f>
        <v>-9.9999999999944578E-4</v>
      </c>
      <c r="J35">
        <f>AVERAGE(B35:I35)</f>
        <v>5.7250000000000023E-2</v>
      </c>
      <c r="K35">
        <f>VAR(B35:I35)</f>
        <v>1.397357142857113E-3</v>
      </c>
      <c r="L35">
        <f>SUMSQ(B35-J35,C35-J35,D35-J35,E35-J35,F35-J35,G35-J35,H35-J35,I35-J35)</f>
        <v>9.7814999999997852E-3</v>
      </c>
      <c r="M35">
        <f>SUMSQ(J35-J43,J36-J43,J37-J43,J38-J43,J39-J43)</f>
        <v>6.0485668749998348E-2</v>
      </c>
      <c r="V35" s="8" t="s">
        <v>21</v>
      </c>
      <c r="W35" s="38">
        <f>'data in order'!AD8</f>
        <v>1.0299999999999976E-2</v>
      </c>
      <c r="X35" s="38">
        <f>'data in order'!AD25</f>
        <v>8.099999999999951E-3</v>
      </c>
      <c r="Y35" s="38">
        <f>'data in order'!AD42</f>
        <v>9.6999999999999535E-3</v>
      </c>
      <c r="Z35" s="38">
        <f>'data in order'!AD59</f>
        <v>3.5000000000000144E-3</v>
      </c>
      <c r="AA35" s="38">
        <f>'data in order'!AD76</f>
        <v>5.7000000000000384E-3</v>
      </c>
      <c r="AB35" s="38">
        <f>'data in order'!AD93</f>
        <v>1.8000000000000683E-3</v>
      </c>
      <c r="AC35" s="38">
        <f>'data in order'!AD110</f>
        <v>6.7999999999999615E-3</v>
      </c>
      <c r="AD35" s="38">
        <f>'data in order'!AD127</f>
        <v>-9.9999999999944575E-5</v>
      </c>
      <c r="AE35" s="39">
        <f>AVERAGE(W35:AD35)</f>
        <v>5.7250000000000018E-3</v>
      </c>
      <c r="AF35" s="39">
        <f>VAR(W35:AD35)</f>
        <v>1.3973571428571121E-5</v>
      </c>
      <c r="AG35" s="39">
        <f>SUMSQ(W35-AE35,X35-AE35,Y35-AE35,Z35-AE35,AA35-AE35,AB35-AE35,AC35-AE35,AD35-AE35)</f>
        <v>9.7814999999997843E-5</v>
      </c>
      <c r="AH35" s="39">
        <f>SUMSQ(AE35-AE43,AE36-AE43,AE37-AE43,AE38-AE43,AE39-AE43)</f>
        <v>3.6765886249999851E-5</v>
      </c>
    </row>
    <row r="36" spans="1:34" x14ac:dyDescent="0.25">
      <c r="A36" s="8" t="s">
        <v>22</v>
      </c>
      <c r="B36">
        <f>'data in order'!AC9</f>
        <v>5.000000000002558E-3</v>
      </c>
      <c r="C36">
        <f>'data in order'!AC26</f>
        <v>9.9999999999766942E-4</v>
      </c>
      <c r="D36">
        <f>'data in order'!AC43</f>
        <v>1.7000000000003013E-2</v>
      </c>
      <c r="E36">
        <f>'data in order'!AC60</f>
        <v>-9.9999999999980105E-3</v>
      </c>
      <c r="F36">
        <f>'data in order'!AC77</f>
        <v>-2.9000000000003467E-2</v>
      </c>
      <c r="G36">
        <f>'data in order'!AC94</f>
        <v>-4.9999999999997158E-2</v>
      </c>
      <c r="H36">
        <f>'data in order'!AC111</f>
        <v>-3.7999999999996703E-2</v>
      </c>
      <c r="I36">
        <f>'data in order'!AC128</f>
        <v>-6.4000000000000057E-2</v>
      </c>
      <c r="J36">
        <f t="shared" ref="J36:J39" si="18">AVERAGE(B36:I36)</f>
        <v>-2.0999999999999019E-2</v>
      </c>
      <c r="K36">
        <f t="shared" ref="K36:K39" si="19">VAR(B36:I36)</f>
        <v>8.2400000000001244E-4</v>
      </c>
      <c r="L36">
        <f t="shared" ref="L36:L39" si="20">SUMSQ(B36-J36,C36-J36,D36-J36,E36-J36,F36-J36,G36-J36,H36-J36,I36-J36)</f>
        <v>5.7680000000000864E-3</v>
      </c>
      <c r="V36" s="8" t="s">
        <v>22</v>
      </c>
      <c r="W36" s="38">
        <f>'data in order'!AD9</f>
        <v>1.0000000000005117E-4</v>
      </c>
      <c r="X36" s="38">
        <f>'data in order'!AD26</f>
        <v>1.9999999999953388E-5</v>
      </c>
      <c r="Y36" s="38">
        <f>'data in order'!AD43</f>
        <v>3.4000000000006025E-4</v>
      </c>
      <c r="Z36" s="38">
        <f>'data in order'!AD60</f>
        <v>-1.9999999999996022E-4</v>
      </c>
      <c r="AA36" s="38">
        <f>'data in order'!AD77</f>
        <v>-5.8000000000006939E-4</v>
      </c>
      <c r="AB36" s="38">
        <f>'data in order'!AD94</f>
        <v>-9.9999999999994321E-4</v>
      </c>
      <c r="AC36" s="38">
        <f>'data in order'!AD111</f>
        <v>-7.5999999999993401E-4</v>
      </c>
      <c r="AD36" s="38">
        <f>'data in order'!AD128</f>
        <v>-1.2800000000000012E-3</v>
      </c>
      <c r="AE36" s="39">
        <f t="shared" ref="AE36:AE39" si="21">AVERAGE(W36:AD36)</f>
        <v>-4.1999999999998039E-4</v>
      </c>
      <c r="AF36" s="39">
        <f t="shared" ref="AF36:AF39" si="22">VAR(W36:AD36)</f>
        <v>3.2960000000000496E-7</v>
      </c>
      <c r="AG36" s="39">
        <f t="shared" ref="AG36:AG39" si="23">SUMSQ(W36-AE36,X36-AE36,Y36-AE36,Z36-AE36,AA36-AE36,AB36-AE36,AC36-AE36,AD36-AE36)</f>
        <v>2.3072000000000348E-6</v>
      </c>
      <c r="AH36" s="39"/>
    </row>
    <row r="37" spans="1:34" x14ac:dyDescent="0.25">
      <c r="A37" s="8" t="s">
        <v>23</v>
      </c>
      <c r="B37">
        <f>'data in order'!AC10</f>
        <v>-7.9999999999998295E-2</v>
      </c>
      <c r="C37">
        <f>'data in order'!AC27</f>
        <v>-6.9000000000002615E-2</v>
      </c>
      <c r="D37">
        <f>'data in order'!AC44</f>
        <v>-7.9999999999998295E-2</v>
      </c>
      <c r="E37">
        <f>'data in order'!AC61</f>
        <v>-0.16800000000000637</v>
      </c>
      <c r="F37">
        <f>'data in order'!AC78</f>
        <v>-0.12199999999999989</v>
      </c>
      <c r="G37">
        <f>'data in order'!AC95</f>
        <v>-0.13299999999999557</v>
      </c>
      <c r="H37">
        <f>'data in order'!AC112</f>
        <v>-8.7000000000003297E-2</v>
      </c>
      <c r="I37">
        <f>'data in order'!AC129</f>
        <v>-0.14400000000000546</v>
      </c>
      <c r="J37">
        <f t="shared" si="18"/>
        <v>-0.11037500000000122</v>
      </c>
      <c r="K37">
        <f t="shared" si="19"/>
        <v>1.3145535714286763E-3</v>
      </c>
      <c r="L37">
        <f t="shared" si="20"/>
        <v>9.2018750000007338E-3</v>
      </c>
      <c r="V37" s="8" t="s">
        <v>23</v>
      </c>
      <c r="W37" s="38">
        <f>'data in order'!AD10</f>
        <v>-7.9999999999998291E-4</v>
      </c>
      <c r="X37" s="38">
        <f>'data in order'!AD27</f>
        <v>-6.900000000000261E-4</v>
      </c>
      <c r="Y37" s="38">
        <f>'data in order'!AD44</f>
        <v>-7.9999999999998291E-4</v>
      </c>
      <c r="Z37" s="38">
        <f>'data in order'!AD61</f>
        <v>-1.6800000000000636E-3</v>
      </c>
      <c r="AA37" s="38">
        <f>'data in order'!AD78</f>
        <v>-1.2199999999999989E-3</v>
      </c>
      <c r="AB37" s="38">
        <f>'data in order'!AD95</f>
        <v>-1.3299999999999556E-3</v>
      </c>
      <c r="AC37" s="38">
        <f>'data in order'!AD112</f>
        <v>-8.7000000000003296E-4</v>
      </c>
      <c r="AD37" s="38">
        <f>'data in order'!AD129</f>
        <v>-1.4400000000000545E-3</v>
      </c>
      <c r="AE37" s="39">
        <f t="shared" si="21"/>
        <v>-1.1037500000000123E-3</v>
      </c>
      <c r="AF37" s="39">
        <f t="shared" si="22"/>
        <v>1.3145535714286762E-7</v>
      </c>
      <c r="AG37" s="39">
        <f t="shared" si="23"/>
        <v>9.2018750000007345E-7</v>
      </c>
      <c r="AH37" s="39"/>
    </row>
    <row r="38" spans="1:34" x14ac:dyDescent="0.25">
      <c r="A38" s="8" t="s">
        <v>24</v>
      </c>
      <c r="B38">
        <f>'data in order'!AC11</f>
        <v>-0.1939999999999884</v>
      </c>
      <c r="C38">
        <f>'data in order'!AC28</f>
        <v>-0.14599999999998658</v>
      </c>
      <c r="D38">
        <f>'data in order'!AC45</f>
        <v>-0.16599999999999682</v>
      </c>
      <c r="E38">
        <f>'data in order'!AC62</f>
        <v>-0.23099999999999454</v>
      </c>
      <c r="F38">
        <f>'data in order'!AC79</f>
        <v>-0.1769999999999925</v>
      </c>
      <c r="G38">
        <f>'data in order'!AC96</f>
        <v>-0.21600000000000819</v>
      </c>
      <c r="H38">
        <f>'data in order'!AC113</f>
        <v>-0.19999999999998863</v>
      </c>
      <c r="I38">
        <f>'data in order'!AC130</f>
        <v>-0.22999999999998977</v>
      </c>
      <c r="J38">
        <f t="shared" si="18"/>
        <v>-0.19499999999999318</v>
      </c>
      <c r="K38">
        <f t="shared" si="19"/>
        <v>9.3628571428584968E-4</v>
      </c>
      <c r="L38">
        <f t="shared" si="20"/>
        <v>6.5540000000009133E-3</v>
      </c>
      <c r="V38" s="8" t="s">
        <v>24</v>
      </c>
      <c r="W38" s="38">
        <f>'data in order'!AD11</f>
        <v>-1.293333333333256E-3</v>
      </c>
      <c r="X38" s="38">
        <f>'data in order'!AD28</f>
        <v>-9.7333333333324387E-4</v>
      </c>
      <c r="Y38" s="38">
        <f>'data in order'!AD45</f>
        <v>-1.1066666666666454E-3</v>
      </c>
      <c r="Z38" s="38">
        <f>'data in order'!AD62</f>
        <v>-1.5399999999999637E-3</v>
      </c>
      <c r="AA38" s="38">
        <f>'data in order'!AD79</f>
        <v>-1.17999999999995E-3</v>
      </c>
      <c r="AB38" s="38">
        <f>'data in order'!AD96</f>
        <v>-1.4400000000000545E-3</v>
      </c>
      <c r="AC38" s="38">
        <f>'data in order'!AD113</f>
        <v>-1.3333333333332576E-3</v>
      </c>
      <c r="AD38" s="38">
        <f>'data in order'!AD130</f>
        <v>-1.5333333333332651E-3</v>
      </c>
      <c r="AE38" s="39">
        <f t="shared" si="21"/>
        <v>-1.2999999999999544E-3</v>
      </c>
      <c r="AF38" s="39">
        <f t="shared" si="22"/>
        <v>4.1612698412704217E-8</v>
      </c>
      <c r="AG38" s="39">
        <f t="shared" si="23"/>
        <v>2.9128888888892953E-7</v>
      </c>
      <c r="AH38" s="39"/>
    </row>
    <row r="39" spans="1:34" x14ac:dyDescent="0.25">
      <c r="A39" s="8" t="s">
        <v>25</v>
      </c>
      <c r="B39">
        <f>'data in order'!AC12</f>
        <v>-0.25</v>
      </c>
      <c r="C39">
        <f>'data in order'!AC29</f>
        <v>-0.23699999999999477</v>
      </c>
      <c r="D39">
        <f>'data in order'!AC46</f>
        <v>-0.21899999999999409</v>
      </c>
      <c r="E39">
        <f>'data in order'!AC63</f>
        <v>-0.26599999999999113</v>
      </c>
      <c r="F39">
        <f>'data in order'!AC80</f>
        <v>-0.1910000000000025</v>
      </c>
      <c r="G39">
        <f>'data in order'!AC97</f>
        <v>-0.25</v>
      </c>
      <c r="H39">
        <f>'data in order'!AC114</f>
        <v>-0.26699999999999591</v>
      </c>
      <c r="I39">
        <f>'data in order'!AC131</f>
        <v>-0.26300000000000523</v>
      </c>
      <c r="J39">
        <f t="shared" si="18"/>
        <v>-0.24287499999999795</v>
      </c>
      <c r="K39">
        <f t="shared" si="19"/>
        <v>7.0269642857138741E-4</v>
      </c>
      <c r="L39">
        <f t="shared" si="20"/>
        <v>4.9188749999996874E-3</v>
      </c>
      <c r="V39" s="8" t="s">
        <v>25</v>
      </c>
      <c r="W39" s="38">
        <f>'data in order'!AD12</f>
        <v>-1.25E-3</v>
      </c>
      <c r="X39" s="38">
        <f>'data in order'!AD29</f>
        <v>-1.1849999999999738E-3</v>
      </c>
      <c r="Y39" s="38">
        <f>'data in order'!AD46</f>
        <v>-1.0949999999999703E-3</v>
      </c>
      <c r="Z39" s="38">
        <f>'data in order'!AD63</f>
        <v>-1.3299999999999556E-3</v>
      </c>
      <c r="AA39" s="38">
        <f>'data in order'!AD80</f>
        <v>-9.5500000000001248E-4</v>
      </c>
      <c r="AB39" s="38">
        <f>'data in order'!AD97</f>
        <v>-1.25E-3</v>
      </c>
      <c r="AC39" s="38">
        <f>'data in order'!AD114</f>
        <v>-1.3349999999999794E-3</v>
      </c>
      <c r="AD39" s="38">
        <f>'data in order'!AD131</f>
        <v>-1.3150000000000262E-3</v>
      </c>
      <c r="AE39" s="39">
        <f t="shared" si="21"/>
        <v>-1.2143749999999896E-3</v>
      </c>
      <c r="AF39" s="39">
        <f t="shared" si="22"/>
        <v>1.7567410714284597E-8</v>
      </c>
      <c r="AG39" s="39">
        <f t="shared" si="23"/>
        <v>1.2297187499999219E-7</v>
      </c>
      <c r="AH39" s="39"/>
    </row>
    <row r="40" spans="1:34" x14ac:dyDescent="0.25">
      <c r="A40" t="s">
        <v>97</v>
      </c>
      <c r="J40">
        <f>AVERAGE(J35:J39)</f>
        <v>-0.10239999999999827</v>
      </c>
      <c r="K40">
        <f>AVERAGE(K35:K39)</f>
        <v>1.0349785714286078E-3</v>
      </c>
      <c r="V40" t="s">
        <v>97</v>
      </c>
      <c r="W40" s="38"/>
      <c r="X40" s="38"/>
      <c r="Y40" s="38"/>
      <c r="Z40" s="38"/>
      <c r="AA40" s="38"/>
      <c r="AB40" s="38"/>
      <c r="AC40" s="38"/>
      <c r="AD40" s="38"/>
      <c r="AE40" s="39">
        <f>AVERAGE(AE35:AE39)</f>
        <v>3.3737500000001296E-4</v>
      </c>
      <c r="AF40" s="39">
        <f>AVERAGE(AF35:AF39)</f>
        <v>2.8987613789681963E-6</v>
      </c>
      <c r="AG40" s="39"/>
      <c r="AH40" s="39"/>
    </row>
    <row r="41" spans="1:34" x14ac:dyDescent="0.25">
      <c r="A41" s="10" t="s">
        <v>88</v>
      </c>
      <c r="J41">
        <f>VAR(J35:J39)</f>
        <v>1.5121417187499587E-2</v>
      </c>
      <c r="V41" s="10" t="s">
        <v>88</v>
      </c>
      <c r="W41" s="38"/>
      <c r="X41" s="38"/>
      <c r="Y41" s="38"/>
      <c r="Z41" s="38"/>
      <c r="AA41" s="38"/>
      <c r="AB41" s="38"/>
      <c r="AC41" s="38"/>
      <c r="AD41" s="38"/>
      <c r="AE41" s="39">
        <f>VAR(AE35:AE39)</f>
        <v>9.1914715624999612E-6</v>
      </c>
      <c r="AF41" s="39"/>
      <c r="AG41" s="39"/>
      <c r="AH41" s="39"/>
    </row>
    <row r="42" spans="1:34" x14ac:dyDescent="0.25">
      <c r="A42" s="10" t="s">
        <v>98</v>
      </c>
      <c r="J42">
        <f>VAR(B35:I39)</f>
        <v>1.333614358974328E-2</v>
      </c>
      <c r="V42" s="10" t="s">
        <v>98</v>
      </c>
      <c r="W42" s="38"/>
      <c r="X42" s="38"/>
      <c r="Y42" s="38"/>
      <c r="Z42" s="38"/>
      <c r="AA42" s="38"/>
      <c r="AB42" s="38"/>
      <c r="AC42" s="38"/>
      <c r="AD42" s="38"/>
      <c r="AE42" s="39">
        <f>VAR(W35:AD39)</f>
        <v>1.0143172775997068E-5</v>
      </c>
      <c r="AF42" s="39"/>
      <c r="AG42" s="39"/>
      <c r="AH42" s="39"/>
    </row>
    <row r="43" spans="1:34" x14ac:dyDescent="0.25">
      <c r="A43" s="10" t="s">
        <v>99</v>
      </c>
      <c r="J43">
        <f>AVERAGE(B35:I39)</f>
        <v>-0.10239999999999827</v>
      </c>
      <c r="V43" s="10" t="s">
        <v>99</v>
      </c>
      <c r="W43" s="38"/>
      <c r="X43" s="38"/>
      <c r="Y43" s="38"/>
      <c r="Z43" s="38"/>
      <c r="AA43" s="38"/>
      <c r="AB43" s="38"/>
      <c r="AC43" s="38"/>
      <c r="AD43" s="38"/>
      <c r="AE43" s="39">
        <f>AVERAGE(W35:AD39)</f>
        <v>3.3737500000001323E-4</v>
      </c>
      <c r="AF43" s="39"/>
      <c r="AG43" s="39"/>
      <c r="AH43" s="39"/>
    </row>
    <row r="44" spans="1:34" x14ac:dyDescent="0.25"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spans="1:34" x14ac:dyDescent="0.25">
      <c r="B45" t="s">
        <v>75</v>
      </c>
      <c r="C45" t="s">
        <v>76</v>
      </c>
      <c r="D45" t="s">
        <v>77</v>
      </c>
      <c r="E45" t="s">
        <v>78</v>
      </c>
      <c r="F45" t="s">
        <v>79</v>
      </c>
      <c r="G45" t="s">
        <v>80</v>
      </c>
      <c r="H45" t="s">
        <v>81</v>
      </c>
      <c r="I45" t="s">
        <v>82</v>
      </c>
      <c r="J45" t="s">
        <v>83</v>
      </c>
      <c r="K45" t="s">
        <v>84</v>
      </c>
      <c r="L45" t="s">
        <v>85</v>
      </c>
      <c r="M45" t="s">
        <v>86</v>
      </c>
      <c r="W45" s="38" t="s">
        <v>75</v>
      </c>
      <c r="X45" s="38" t="s">
        <v>76</v>
      </c>
      <c r="Y45" s="38" t="s">
        <v>77</v>
      </c>
      <c r="Z45" s="38" t="s">
        <v>78</v>
      </c>
      <c r="AA45" s="38" t="s">
        <v>79</v>
      </c>
      <c r="AB45" s="38" t="s">
        <v>80</v>
      </c>
      <c r="AC45" s="38" t="s">
        <v>81</v>
      </c>
      <c r="AD45" s="38" t="s">
        <v>82</v>
      </c>
      <c r="AE45" s="38" t="s">
        <v>83</v>
      </c>
      <c r="AF45" s="38" t="s">
        <v>84</v>
      </c>
      <c r="AG45" s="38" t="s">
        <v>85</v>
      </c>
      <c r="AH45" s="38" t="s">
        <v>86</v>
      </c>
    </row>
    <row r="46" spans="1:34" x14ac:dyDescent="0.25">
      <c r="A46" s="8" t="s">
        <v>21</v>
      </c>
      <c r="B46">
        <f>'data in order'!AI8</f>
        <v>6.0999999999999943E-2</v>
      </c>
      <c r="C46">
        <f>'data in order'!AI25</f>
        <v>5.5999999999999162E-2</v>
      </c>
      <c r="D46">
        <f>'data in order'!AI42</f>
        <v>5.1000000000000156E-2</v>
      </c>
      <c r="E46">
        <f>'data in order'!AI59</f>
        <v>5.1000000000000156E-2</v>
      </c>
      <c r="F46">
        <f>'data in order'!AI76</f>
        <v>3.1000000000000583E-2</v>
      </c>
      <c r="G46">
        <f>'data in order'!AI93</f>
        <v>7.0000000000000284E-2</v>
      </c>
      <c r="H46">
        <f>'data in order'!AI110</f>
        <v>8.799999999999919E-2</v>
      </c>
      <c r="I46">
        <f>'data in order'!AI127</f>
        <v>7.7999999999999403E-2</v>
      </c>
      <c r="J46">
        <f>AVERAGE(B46:I46)</f>
        <v>6.074999999999986E-2</v>
      </c>
      <c r="K46">
        <f>VAR(B46:I46)</f>
        <v>3.1764285714284474E-4</v>
      </c>
      <c r="L46">
        <f>SUMSQ(B46-J46,C46-J46,D46-J46,E46-J46,F46-J46,G46-J46,H46-J46,I46-J46)</f>
        <v>2.2234999999999078E-3</v>
      </c>
      <c r="M46">
        <f>SUMSQ(J46-J54,J47-J54,J48-J54,J49-J54,J50-J54)</f>
        <v>2.4997049999999847E-2</v>
      </c>
      <c r="V46" s="8" t="s">
        <v>21</v>
      </c>
      <c r="W46" s="38">
        <f>'data in order'!AJ8</f>
        <v>6.0999999999999943E-3</v>
      </c>
      <c r="X46" s="38">
        <f>'data in order'!AJ25</f>
        <v>5.5999999999999158E-3</v>
      </c>
      <c r="Y46" s="38">
        <f>'data in order'!AJ42</f>
        <v>5.100000000000016E-3</v>
      </c>
      <c r="Z46" s="38">
        <f>'data in order'!AJ59</f>
        <v>5.100000000000016E-3</v>
      </c>
      <c r="AA46" s="38">
        <f>'data in order'!AJ76</f>
        <v>3.1000000000000584E-3</v>
      </c>
      <c r="AB46" s="38">
        <f>'data in order'!AJ93</f>
        <v>7.0000000000000288E-3</v>
      </c>
      <c r="AC46" s="38">
        <f>'data in order'!AJ110</f>
        <v>8.799999999999919E-3</v>
      </c>
      <c r="AD46" s="38">
        <f>'data in order'!AJ127</f>
        <v>7.7999999999999407E-3</v>
      </c>
      <c r="AE46" s="39">
        <f>AVERAGE(W46:AD46)</f>
        <v>6.0749999999999858E-3</v>
      </c>
      <c r="AF46" s="39">
        <f>VAR(W46:AD46)</f>
        <v>3.1764285714284396E-6</v>
      </c>
      <c r="AG46" s="39">
        <f>SUMSQ(W46-AE46,X46-AE46,Y46-AE46,Z46-AE46,AA46-AE46,AB46-AE46,AC46-AE46,AD46-AE46)</f>
        <v>2.2234999999999078E-5</v>
      </c>
      <c r="AH46" s="39">
        <f>SUMSQ(AE46-AE54,AE47-AE54,AE48-AE54,AE49-AE54,AE50-AE54)</f>
        <v>3.4444026249999845E-5</v>
      </c>
    </row>
    <row r="47" spans="1:34" x14ac:dyDescent="0.25">
      <c r="A47" s="8" t="s">
        <v>22</v>
      </c>
      <c r="B47">
        <f>'data in order'!AI9</f>
        <v>1.5000000000000568E-2</v>
      </c>
      <c r="C47">
        <f>'data in order'!AI26</f>
        <v>-6.0000000000002274E-3</v>
      </c>
      <c r="D47">
        <f>'data in order'!AI43</f>
        <v>-9.0000000000003411E-3</v>
      </c>
      <c r="E47">
        <f>'data in order'!AI60</f>
        <v>9.0000000000003411E-3</v>
      </c>
      <c r="F47">
        <f>'data in order'!AI77</f>
        <v>-3.9999999999977831E-3</v>
      </c>
      <c r="G47">
        <f>'data in order'!AI94</f>
        <v>6.0000000000002274E-2</v>
      </c>
      <c r="H47">
        <f>'data in order'!AI111</f>
        <v>5.1999999999999602E-2</v>
      </c>
      <c r="I47">
        <f>'data in order'!AI128</f>
        <v>2.9000000000003467E-2</v>
      </c>
      <c r="J47">
        <f t="shared" ref="J47:J50" si="24">AVERAGE(B47:I47)</f>
        <v>1.8250000000000988E-2</v>
      </c>
      <c r="K47">
        <f t="shared" ref="K47:K50" si="25">VAR(B47:I47)</f>
        <v>7.0278571428573683E-4</v>
      </c>
      <c r="L47">
        <f t="shared" ref="L47:L50" si="26">SUMSQ(B47-J47,C47-J47,D47-J47,E47-J47,F47-J47,G47-J47,H47-J47,I47-J47)</f>
        <v>4.9195000000001581E-3</v>
      </c>
      <c r="V47" s="8" t="s">
        <v>22</v>
      </c>
      <c r="W47" s="38">
        <f>'data in order'!AJ9</f>
        <v>3.0000000000001136E-4</v>
      </c>
      <c r="X47" s="38">
        <f>'data in order'!AJ26</f>
        <v>-1.2000000000000454E-4</v>
      </c>
      <c r="Y47" s="38">
        <f>'data in order'!AJ43</f>
        <v>-1.8000000000000681E-4</v>
      </c>
      <c r="Z47" s="38">
        <f>'data in order'!AJ60</f>
        <v>1.8000000000000681E-4</v>
      </c>
      <c r="AA47" s="38">
        <f>'data in order'!AJ77</f>
        <v>-7.9999999999955663E-5</v>
      </c>
      <c r="AB47" s="38">
        <f>'data in order'!AJ94</f>
        <v>1.2000000000000454E-3</v>
      </c>
      <c r="AC47" s="38">
        <f>'data in order'!AJ111</f>
        <v>1.0399999999999921E-3</v>
      </c>
      <c r="AD47" s="38">
        <f>'data in order'!AJ128</f>
        <v>5.8000000000006939E-4</v>
      </c>
      <c r="AE47" s="39">
        <f t="shared" ref="AE47:AE50" si="27">AVERAGE(W47:AD47)</f>
        <v>3.6500000000001971E-4</v>
      </c>
      <c r="AF47" s="39">
        <f t="shared" ref="AF47:AF50" si="28">VAR(W47:AD47)</f>
        <v>2.8111428571429472E-7</v>
      </c>
      <c r="AG47" s="39">
        <f t="shared" ref="AG47:AG50" si="29">SUMSQ(W47-AE47,X47-AE47,Y47-AE47,Z47-AE47,AA47-AE47,AB47-AE47,AC47-AE47,AD47-AE47)</f>
        <v>1.9678000000000631E-6</v>
      </c>
      <c r="AH47" s="39"/>
    </row>
    <row r="48" spans="1:34" x14ac:dyDescent="0.25">
      <c r="A48" s="8" t="s">
        <v>23</v>
      </c>
      <c r="B48">
        <f>'data in order'!AI10</f>
        <v>-9.9000000000003752E-2</v>
      </c>
      <c r="C48">
        <f>'data in order'!AI27</f>
        <v>-5.1000000000001933E-2</v>
      </c>
      <c r="D48">
        <f>'data in order'!AI44</f>
        <v>-5.2000000000006708E-2</v>
      </c>
      <c r="E48">
        <f>'data in order'!AI61</f>
        <v>-8.4999999999993747E-2</v>
      </c>
      <c r="F48">
        <f>'data in order'!AI78</f>
        <v>-0.11400000000000432</v>
      </c>
      <c r="G48">
        <f>'data in order'!AI95</f>
        <v>-3.7999999999996703E-2</v>
      </c>
      <c r="H48">
        <f>'data in order'!AI112</f>
        <v>-3.7000000000006139E-2</v>
      </c>
      <c r="I48">
        <f>'data in order'!AI129</f>
        <v>-7.6999999999998181E-2</v>
      </c>
      <c r="J48">
        <f t="shared" si="24"/>
        <v>-6.9125000000001435E-2</v>
      </c>
      <c r="K48">
        <f t="shared" si="25"/>
        <v>8.3469642857141328E-4</v>
      </c>
      <c r="L48">
        <f t="shared" si="26"/>
        <v>5.8428749999998959E-3</v>
      </c>
      <c r="V48" s="8" t="s">
        <v>23</v>
      </c>
      <c r="W48" s="38">
        <f>'data in order'!AJ10</f>
        <v>-9.9000000000003751E-4</v>
      </c>
      <c r="X48" s="38">
        <f>'data in order'!AJ27</f>
        <v>-5.1000000000001934E-4</v>
      </c>
      <c r="Y48" s="38">
        <f>'data in order'!AJ44</f>
        <v>-5.2000000000006707E-4</v>
      </c>
      <c r="Z48" s="38">
        <f>'data in order'!AJ61</f>
        <v>-8.499999999999375E-4</v>
      </c>
      <c r="AA48" s="38">
        <f>'data in order'!AJ78</f>
        <v>-1.1400000000000431E-3</v>
      </c>
      <c r="AB48" s="38">
        <f>'data in order'!AJ95</f>
        <v>-3.7999999999996701E-4</v>
      </c>
      <c r="AC48" s="38">
        <f>'data in order'!AJ112</f>
        <v>-3.7000000000006141E-4</v>
      </c>
      <c r="AD48" s="38">
        <f>'data in order'!AJ129</f>
        <v>-7.6999999999998185E-4</v>
      </c>
      <c r="AE48" s="39">
        <f t="shared" si="27"/>
        <v>-6.9125000000001434E-4</v>
      </c>
      <c r="AF48" s="39">
        <f t="shared" si="28"/>
        <v>8.346964285714135E-8</v>
      </c>
      <c r="AG48" s="39">
        <f t="shared" si="29"/>
        <v>5.8428749999998945E-7</v>
      </c>
      <c r="AH48" s="39"/>
    </row>
    <row r="49" spans="1:39" x14ac:dyDescent="0.25">
      <c r="A49" s="8" t="s">
        <v>24</v>
      </c>
      <c r="B49">
        <f>'data in order'!AI11</f>
        <v>-0.13300000000000978</v>
      </c>
      <c r="C49">
        <f>'data in order'!AI28</f>
        <v>-0.13399999999998613</v>
      </c>
      <c r="D49">
        <f>'data in order'!AI45</f>
        <v>-0.10200000000000387</v>
      </c>
      <c r="E49">
        <f>'data in order'!AI62</f>
        <v>-0.11600000000001387</v>
      </c>
      <c r="F49">
        <f>'data in order'!AI79</f>
        <v>-0.10599999999999454</v>
      </c>
      <c r="G49">
        <f>'data in order'!AI96</f>
        <v>-8.6000000000012733E-2</v>
      </c>
      <c r="H49">
        <f>'data in order'!AI113</f>
        <v>-7.4999999999988631E-2</v>
      </c>
      <c r="I49">
        <f>'data in order'!AI130</f>
        <v>-0.117999999999995</v>
      </c>
      <c r="J49">
        <f t="shared" si="24"/>
        <v>-0.10875000000000057</v>
      </c>
      <c r="K49">
        <f t="shared" si="25"/>
        <v>4.3907142857143748E-4</v>
      </c>
      <c r="L49">
        <f t="shared" si="26"/>
        <v>3.073500000000048E-3</v>
      </c>
      <c r="V49" s="8" t="s">
        <v>24</v>
      </c>
      <c r="W49" s="38">
        <f>'data in order'!AJ11</f>
        <v>-8.8666666666673184E-4</v>
      </c>
      <c r="X49" s="38">
        <f>'data in order'!AJ28</f>
        <v>-8.9333333333324084E-4</v>
      </c>
      <c r="Y49" s="38">
        <f>'data in order'!AJ45</f>
        <v>-6.8000000000002574E-4</v>
      </c>
      <c r="Z49" s="38">
        <f>'data in order'!AJ62</f>
        <v>-7.7333333333342582E-4</v>
      </c>
      <c r="AA49" s="38">
        <f>'data in order'!AJ79</f>
        <v>-7.0666666666663032E-4</v>
      </c>
      <c r="AB49" s="38">
        <f>'data in order'!AJ96</f>
        <v>-5.7333333333341825E-4</v>
      </c>
      <c r="AC49" s="38">
        <f>'data in order'!AJ113</f>
        <v>-4.9999999999992422E-4</v>
      </c>
      <c r="AD49" s="38">
        <f>'data in order'!AJ130</f>
        <v>-7.8666666666663335E-4</v>
      </c>
      <c r="AE49" s="39">
        <f t="shared" si="27"/>
        <v>-7.2500000000000385E-4</v>
      </c>
      <c r="AF49" s="39">
        <f t="shared" si="28"/>
        <v>1.951428571428602E-8</v>
      </c>
      <c r="AG49" s="39">
        <f t="shared" si="29"/>
        <v>1.3660000000000214E-7</v>
      </c>
      <c r="AH49" s="39"/>
    </row>
    <row r="50" spans="1:39" x14ac:dyDescent="0.25">
      <c r="A50" s="8" t="s">
        <v>25</v>
      </c>
      <c r="B50">
        <f>'data in order'!AI12</f>
        <v>-0.16300000000001091</v>
      </c>
      <c r="C50">
        <f>'data in order'!AI29</f>
        <v>-0.14400000000000546</v>
      </c>
      <c r="D50">
        <f>'data in order'!AI46</f>
        <v>-0.12000000000000455</v>
      </c>
      <c r="E50">
        <f>'data in order'!AI63</f>
        <v>-0.1279999999999859</v>
      </c>
      <c r="F50">
        <f>'data in order'!AI80</f>
        <v>-8.7999999999993861E-2</v>
      </c>
      <c r="G50">
        <f>'data in order'!AI97</f>
        <v>-7.4999999999988631E-2</v>
      </c>
      <c r="H50">
        <f>'data in order'!AI114</f>
        <v>-0.11899999999999977</v>
      </c>
      <c r="I50">
        <f>'data in order'!AI131</f>
        <v>-9.8999999999989541E-2</v>
      </c>
      <c r="J50">
        <f t="shared" si="24"/>
        <v>-0.11699999999999733</v>
      </c>
      <c r="K50">
        <f t="shared" si="25"/>
        <v>8.4400000000038806E-4</v>
      </c>
      <c r="L50">
        <f t="shared" si="26"/>
        <v>5.9080000000027028E-3</v>
      </c>
      <c r="V50" s="8" t="s">
        <v>25</v>
      </c>
      <c r="W50" s="38">
        <f>'data in order'!AJ12</f>
        <v>-8.1500000000005461E-4</v>
      </c>
      <c r="X50" s="38">
        <f>'data in order'!AJ29</f>
        <v>-7.2000000000002726E-4</v>
      </c>
      <c r="Y50" s="38">
        <f>'data in order'!AJ46</f>
        <v>-6.0000000000002272E-4</v>
      </c>
      <c r="Z50" s="38">
        <f>'data in order'!AJ63</f>
        <v>-6.3999999999992947E-4</v>
      </c>
      <c r="AA50" s="38">
        <f>'data in order'!AJ80</f>
        <v>-4.3999999999996928E-4</v>
      </c>
      <c r="AB50" s="38">
        <f>'data in order'!AJ97</f>
        <v>-3.7499999999994314E-4</v>
      </c>
      <c r="AC50" s="38">
        <f>'data in order'!AJ114</f>
        <v>-5.9499999999999885E-4</v>
      </c>
      <c r="AD50" s="38">
        <f>'data in order'!AJ131</f>
        <v>-4.9499999999994774E-4</v>
      </c>
      <c r="AE50" s="39">
        <f t="shared" si="27"/>
        <v>-5.8499999999998668E-4</v>
      </c>
      <c r="AF50" s="39">
        <f t="shared" si="28"/>
        <v>2.1100000000009655E-8</v>
      </c>
      <c r="AG50" s="39">
        <f t="shared" si="29"/>
        <v>1.4770000000006758E-7</v>
      </c>
      <c r="AH50" s="39"/>
    </row>
    <row r="51" spans="1:39" x14ac:dyDescent="0.25">
      <c r="A51" t="s">
        <v>100</v>
      </c>
      <c r="J51">
        <f>AVERAGE(J46:J50)</f>
        <v>-4.31749999999997E-2</v>
      </c>
      <c r="K51">
        <f>AVERAGE(K46:K50)</f>
        <v>6.276392857143641E-4</v>
      </c>
      <c r="V51" t="s">
        <v>100</v>
      </c>
      <c r="W51" s="38"/>
      <c r="X51" s="38"/>
      <c r="Y51" s="38"/>
      <c r="Z51" s="38"/>
      <c r="AA51" s="38"/>
      <c r="AB51" s="38"/>
      <c r="AC51" s="38"/>
      <c r="AD51" s="38"/>
      <c r="AE51" s="39">
        <f>AVERAGE(AE46:AE50)</f>
        <v>8.877500000000003E-4</v>
      </c>
      <c r="AF51" s="39">
        <f>AVERAGE(AF46:AF50)</f>
        <v>7.1632535714283432E-7</v>
      </c>
      <c r="AG51" s="39"/>
      <c r="AH51" s="39"/>
    </row>
    <row r="52" spans="1:39" x14ac:dyDescent="0.25">
      <c r="A52" s="10" t="s">
        <v>88</v>
      </c>
      <c r="J52">
        <f>VAR(J46:J50)</f>
        <v>6.2492624999999618E-3</v>
      </c>
      <c r="V52" s="10" t="s">
        <v>88</v>
      </c>
      <c r="W52" s="38"/>
      <c r="X52" s="38"/>
      <c r="Y52" s="38"/>
      <c r="Z52" s="38"/>
      <c r="AA52" s="38"/>
      <c r="AB52" s="38"/>
      <c r="AC52" s="38"/>
      <c r="AD52" s="38"/>
      <c r="AE52" s="39">
        <f>VAR(AE46:AE50)</f>
        <v>8.611006562499963E-6</v>
      </c>
      <c r="AF52" s="39"/>
      <c r="AG52" s="39"/>
      <c r="AH52" s="39"/>
    </row>
    <row r="53" spans="1:39" x14ac:dyDescent="0.25">
      <c r="A53" s="10" t="s">
        <v>101</v>
      </c>
      <c r="J53">
        <f>VAR(B46:I50)</f>
        <v>5.6908660256410632E-3</v>
      </c>
      <c r="V53" s="10" t="s">
        <v>101</v>
      </c>
      <c r="W53" s="38"/>
      <c r="X53" s="38"/>
      <c r="Y53" s="38"/>
      <c r="Z53" s="38"/>
      <c r="AA53" s="38"/>
      <c r="AB53" s="38"/>
      <c r="AC53" s="38"/>
      <c r="AD53" s="38"/>
      <c r="AE53" s="39">
        <f>VAR(W46:AD50)</f>
        <v>7.7082973717948213E-6</v>
      </c>
      <c r="AF53" s="39"/>
      <c r="AG53" s="39"/>
      <c r="AH53" s="39"/>
    </row>
    <row r="54" spans="1:39" x14ac:dyDescent="0.25">
      <c r="A54" s="10" t="s">
        <v>102</v>
      </c>
      <c r="J54">
        <f>AVERAGE(B46:I50)</f>
        <v>-4.31749999999997E-2</v>
      </c>
      <c r="V54" s="10" t="s">
        <v>102</v>
      </c>
      <c r="W54" s="38"/>
      <c r="X54" s="38"/>
      <c r="Y54" s="38"/>
      <c r="Z54" s="38"/>
      <c r="AA54" s="38"/>
      <c r="AB54" s="38"/>
      <c r="AC54" s="38"/>
      <c r="AD54" s="38"/>
      <c r="AE54" s="39">
        <f>AVERAGE(W46:AD50)</f>
        <v>8.877500000000003E-4</v>
      </c>
      <c r="AF54" s="39"/>
      <c r="AG54" s="39"/>
      <c r="AH54" s="39"/>
    </row>
    <row r="55" spans="1:39" x14ac:dyDescent="0.25"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</row>
    <row r="56" spans="1:39" x14ac:dyDescent="0.25"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spans="1:39" ht="14.4" x14ac:dyDescent="0.3">
      <c r="B57" s="11" t="s">
        <v>103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W57" s="40" t="s">
        <v>103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12"/>
      <c r="AJ57" s="12"/>
      <c r="AK57" s="12"/>
      <c r="AL57" s="12"/>
      <c r="AM57" s="12"/>
    </row>
    <row r="58" spans="1:39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12"/>
      <c r="AJ58" s="12"/>
      <c r="AK58" s="12"/>
      <c r="AL58" s="12"/>
      <c r="AM58" s="12"/>
    </row>
    <row r="59" spans="1:39" x14ac:dyDescent="0.25">
      <c r="B59" s="12"/>
      <c r="C59" s="12"/>
      <c r="D59" s="12"/>
      <c r="E59" s="12" t="s">
        <v>104</v>
      </c>
      <c r="F59" s="12" t="s">
        <v>105</v>
      </c>
      <c r="G59" s="12" t="s">
        <v>106</v>
      </c>
      <c r="H59" s="12"/>
      <c r="I59" s="12"/>
      <c r="J59" s="12"/>
      <c r="K59" s="12" t="s">
        <v>107</v>
      </c>
      <c r="L59" s="12"/>
      <c r="M59" s="12"/>
      <c r="N59" s="12"/>
      <c r="O59" s="12"/>
      <c r="P59" s="12"/>
      <c r="Q59" s="12"/>
      <c r="R59" s="12"/>
      <c r="W59" s="41"/>
      <c r="X59" s="41"/>
      <c r="Y59" s="41"/>
      <c r="Z59" s="41" t="s">
        <v>104</v>
      </c>
      <c r="AA59" s="41" t="s">
        <v>105</v>
      </c>
      <c r="AB59" s="41" t="s">
        <v>106</v>
      </c>
      <c r="AC59" s="41"/>
      <c r="AD59" s="41"/>
      <c r="AE59" s="41"/>
      <c r="AF59" s="41" t="s">
        <v>107</v>
      </c>
      <c r="AG59" s="41"/>
      <c r="AH59" s="41"/>
      <c r="AI59" s="12"/>
      <c r="AJ59" s="12"/>
      <c r="AK59" s="12"/>
      <c r="AL59" s="12"/>
      <c r="AM59" s="12"/>
    </row>
    <row r="60" spans="1:39" x14ac:dyDescent="0.25">
      <c r="B60" s="12" t="s">
        <v>108</v>
      </c>
      <c r="C60" s="13">
        <f>AVERAGE(K2:K6,K13:K17,K24:K28,K35:K39,K46:K50)</f>
        <v>1.0077607142857576E-3</v>
      </c>
      <c r="D60" s="13"/>
      <c r="E60" s="12">
        <v>8</v>
      </c>
      <c r="F60" s="12">
        <v>5</v>
      </c>
      <c r="G60" s="12">
        <v>5</v>
      </c>
      <c r="H60" s="12"/>
      <c r="I60" s="12"/>
      <c r="J60" s="12"/>
      <c r="K60" s="14">
        <f>AVERAGE(B2:I6,B13:I17,B24:I28,B35:I39,B46:I50)</f>
        <v>-5.1454999999999813E-2</v>
      </c>
      <c r="L60" s="12"/>
      <c r="M60" s="12"/>
      <c r="N60" s="12"/>
      <c r="O60" s="12"/>
      <c r="P60" s="12"/>
      <c r="Q60" s="12"/>
      <c r="R60" s="12"/>
      <c r="W60" s="41" t="s">
        <v>108</v>
      </c>
      <c r="X60" s="37">
        <f>AVERAGE(AF2:AF6,AF13:AF17,AF24:AF28,AF35:AF39,AF46:AF50)</f>
        <v>2.279787716269844E-6</v>
      </c>
      <c r="Y60" s="41"/>
      <c r="Z60" s="42">
        <v>8</v>
      </c>
      <c r="AA60" s="42">
        <v>5</v>
      </c>
      <c r="AB60" s="42">
        <v>5</v>
      </c>
      <c r="AC60" s="41"/>
      <c r="AD60" s="41"/>
      <c r="AE60" s="41"/>
      <c r="AF60" s="41">
        <f>AVERAGE(W2:AD6,W13:AD17,W24:AD28,W35:AD39,W46:AD50)</f>
        <v>6.9400833333333302E-4</v>
      </c>
      <c r="AG60" s="41"/>
      <c r="AH60" s="41"/>
      <c r="AI60" s="12"/>
      <c r="AJ60" s="12"/>
      <c r="AK60" s="12"/>
      <c r="AL60" s="12"/>
      <c r="AM60" s="12"/>
    </row>
    <row r="61" spans="1:39" x14ac:dyDescent="0.25">
      <c r="B61" s="12" t="s">
        <v>109</v>
      </c>
      <c r="C61" s="14">
        <f>AVERAGE(J8,J19,J30,J41,J52)</f>
        <v>7.1277387499999361E-3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W61" s="41" t="s">
        <v>109</v>
      </c>
      <c r="X61" s="37">
        <f>AVERAGE(AE8,AE19,AE30,AE41,AE52)</f>
        <v>7.5458174392360817E-6</v>
      </c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12"/>
      <c r="AJ61" s="12"/>
      <c r="AK61" s="12"/>
      <c r="AL61" s="12"/>
      <c r="AM61" s="12"/>
    </row>
    <row r="62" spans="1:39" x14ac:dyDescent="0.25">
      <c r="B62" s="12" t="s">
        <v>110</v>
      </c>
      <c r="C62" s="12">
        <f>C61-C60/E60</f>
        <v>7.0017686607142162E-3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W62" s="41" t="s">
        <v>110</v>
      </c>
      <c r="X62" s="37">
        <f>X61-X60/Z60</f>
        <v>7.2608439747023509E-6</v>
      </c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12"/>
      <c r="AJ62" s="12"/>
      <c r="AK62" s="12"/>
      <c r="AL62" s="12"/>
      <c r="AM62" s="12"/>
    </row>
    <row r="63" spans="1:39" x14ac:dyDescent="0.25">
      <c r="B63" s="12" t="s">
        <v>111</v>
      </c>
      <c r="C63" s="12">
        <f>VAR(J10,J21,J32,J43,J54)</f>
        <v>1.1033454374999715E-3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W63" s="41" t="s">
        <v>111</v>
      </c>
      <c r="X63" s="37">
        <f>VAR(AE10,AE21,AE32,AE43,AE54)</f>
        <v>1.4154176336805853E-7</v>
      </c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12"/>
      <c r="AJ63" s="12"/>
      <c r="AK63" s="12"/>
      <c r="AL63" s="12"/>
      <c r="AM63" s="12"/>
    </row>
    <row r="64" spans="1:39" x14ac:dyDescent="0.25">
      <c r="B64" s="12" t="s">
        <v>112</v>
      </c>
      <c r="C64" s="12">
        <f>C63-C62/F60-C60/F60/E60</f>
        <v>-3.2220231250001578E-4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W64" s="41" t="s">
        <v>112</v>
      </c>
      <c r="X64" s="37">
        <f>X63-X62/AA60-X60/AA60/Z60</f>
        <v>-1.3676217244791577E-6</v>
      </c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12"/>
      <c r="AJ64" s="12"/>
      <c r="AK64" s="12"/>
      <c r="AL64" s="12"/>
      <c r="AM64" s="12"/>
    </row>
    <row r="65" spans="2:39" x14ac:dyDescent="0.25">
      <c r="B65" s="12" t="s">
        <v>113</v>
      </c>
      <c r="C65" s="13">
        <f>C60+C62+C64</f>
        <v>7.6873270624999573E-3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W65" s="41" t="s">
        <v>113</v>
      </c>
      <c r="X65" s="37">
        <f>X60+X62+X64</f>
        <v>8.173009966493037E-6</v>
      </c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12"/>
      <c r="AJ65" s="12"/>
      <c r="AK65" s="12"/>
      <c r="AL65" s="12"/>
      <c r="AM65" s="12"/>
    </row>
    <row r="66" spans="2:39" ht="13.8" thickBot="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2:39" ht="14.4" x14ac:dyDescent="0.3">
      <c r="B67" s="15" t="s">
        <v>114</v>
      </c>
      <c r="C67" s="16"/>
      <c r="D67" s="16"/>
      <c r="E67" s="16"/>
      <c r="F67" s="16"/>
      <c r="G67" s="16"/>
      <c r="H67" s="17"/>
      <c r="I67" s="18"/>
      <c r="J67" s="18"/>
      <c r="K67" s="12"/>
      <c r="L67" s="15" t="s">
        <v>115</v>
      </c>
      <c r="M67" s="16"/>
      <c r="N67" s="16"/>
      <c r="O67" s="16"/>
      <c r="P67" s="16"/>
      <c r="Q67" s="16"/>
      <c r="R67" s="17"/>
      <c r="W67" s="15" t="s">
        <v>114</v>
      </c>
      <c r="X67" s="16"/>
      <c r="Y67" s="16"/>
      <c r="Z67" s="16"/>
      <c r="AA67" s="16"/>
      <c r="AB67" s="16"/>
      <c r="AC67" s="17"/>
      <c r="AD67" s="18"/>
      <c r="AE67" s="18"/>
      <c r="AF67" s="12"/>
      <c r="AG67" s="15" t="s">
        <v>115</v>
      </c>
      <c r="AH67" s="16"/>
      <c r="AI67" s="16"/>
      <c r="AJ67" s="16"/>
      <c r="AK67" s="16"/>
      <c r="AL67" s="16"/>
      <c r="AM67" s="17"/>
    </row>
    <row r="68" spans="2:39" ht="26.4" x14ac:dyDescent="0.25">
      <c r="B68" s="19" t="s">
        <v>116</v>
      </c>
      <c r="C68" s="20" t="s">
        <v>117</v>
      </c>
      <c r="D68" s="20" t="s">
        <v>117</v>
      </c>
      <c r="E68" s="20" t="s">
        <v>118</v>
      </c>
      <c r="F68" s="20" t="s">
        <v>119</v>
      </c>
      <c r="G68" s="20" t="s">
        <v>120</v>
      </c>
      <c r="H68" s="21" t="s">
        <v>121</v>
      </c>
      <c r="I68" s="18"/>
      <c r="J68" s="18"/>
      <c r="K68" s="12"/>
      <c r="L68" s="22" t="s">
        <v>116</v>
      </c>
      <c r="M68" s="23" t="s">
        <v>119</v>
      </c>
      <c r="N68" s="23" t="s">
        <v>122</v>
      </c>
      <c r="O68" s="23" t="s">
        <v>122</v>
      </c>
      <c r="P68" s="23" t="s">
        <v>123</v>
      </c>
      <c r="Q68" s="23" t="s">
        <v>124</v>
      </c>
      <c r="R68" s="24" t="s">
        <v>125</v>
      </c>
      <c r="W68" s="19" t="s">
        <v>116</v>
      </c>
      <c r="X68" s="20" t="s">
        <v>117</v>
      </c>
      <c r="Y68" s="20" t="s">
        <v>117</v>
      </c>
      <c r="Z68" s="20" t="s">
        <v>118</v>
      </c>
      <c r="AA68" s="20" t="s">
        <v>119</v>
      </c>
      <c r="AB68" s="20" t="s">
        <v>120</v>
      </c>
      <c r="AC68" s="21" t="s">
        <v>121</v>
      </c>
      <c r="AD68" s="18"/>
      <c r="AE68" s="18"/>
      <c r="AF68" s="12"/>
      <c r="AG68" s="22" t="s">
        <v>116</v>
      </c>
      <c r="AH68" s="23" t="s">
        <v>119</v>
      </c>
      <c r="AI68" s="23" t="s">
        <v>122</v>
      </c>
      <c r="AJ68" s="23" t="s">
        <v>122</v>
      </c>
      <c r="AK68" s="23" t="s">
        <v>123</v>
      </c>
      <c r="AL68" s="23" t="s">
        <v>124</v>
      </c>
      <c r="AM68" s="24" t="s">
        <v>125</v>
      </c>
    </row>
    <row r="69" spans="2:39" x14ac:dyDescent="0.25">
      <c r="B69" s="19" t="s">
        <v>126</v>
      </c>
      <c r="C69" s="20" t="s">
        <v>127</v>
      </c>
      <c r="D69" s="20">
        <f>G60-1</f>
        <v>4</v>
      </c>
      <c r="E69" s="20">
        <f>E60*F60*SUMSQ(J10-$K$60,J21-$K$60,J32-$K$60,J43-$K$60,J54-$K$60)</f>
        <v>0.17653526999999558</v>
      </c>
      <c r="F69" s="20">
        <f>E69/D69</f>
        <v>4.4133817499998895E-2</v>
      </c>
      <c r="G69" s="20">
        <f>F69/F70</f>
        <v>0.77397999295357334</v>
      </c>
      <c r="H69" s="21">
        <f>_xlfn.F.DIST.RT(G69,D69,D70)</f>
        <v>0.55494362102557648</v>
      </c>
      <c r="I69" s="18"/>
      <c r="J69" s="18"/>
      <c r="K69" s="12"/>
      <c r="L69" s="22" t="s">
        <v>128</v>
      </c>
      <c r="M69" s="23">
        <f>F71</f>
        <v>1.007760714285757E-3</v>
      </c>
      <c r="N69" s="23">
        <v>1</v>
      </c>
      <c r="O69" s="23">
        <v>1</v>
      </c>
      <c r="P69" s="25">
        <f>C60</f>
        <v>1.0077607142857576E-3</v>
      </c>
      <c r="Q69" s="25">
        <f>C60</f>
        <v>1.0077607142857576E-3</v>
      </c>
      <c r="R69" s="26">
        <f>Q69/Q$72*$R$72</f>
        <v>13.109377369954503</v>
      </c>
      <c r="W69" s="19" t="s">
        <v>126</v>
      </c>
      <c r="X69" s="20" t="s">
        <v>127</v>
      </c>
      <c r="Y69" s="20">
        <f>AB60-1</f>
        <v>4</v>
      </c>
      <c r="Z69" s="20">
        <f>Z60*AA60*SUMSQ(AE10-$AF$60,AE21-$AF$60,AE32-$AF$60,AE43-$AF$60,AE54-$AF$60)</f>
        <v>2.2646682138889367E-5</v>
      </c>
      <c r="AA69" s="20">
        <f>Z69/Y69</f>
        <v>5.6616705347223416E-6</v>
      </c>
      <c r="AB69" s="20">
        <f>AA69/AA70</f>
        <v>9.3788224077673829E-2</v>
      </c>
      <c r="AC69" s="21">
        <f>_xlfn.F.DIST.RT(AB69,Y69,Y70)</f>
        <v>0.98330424449941178</v>
      </c>
      <c r="AD69" s="18"/>
      <c r="AE69" s="18"/>
      <c r="AF69" s="12"/>
      <c r="AG69" s="22" t="s">
        <v>128</v>
      </c>
      <c r="AH69" s="23">
        <f>AA71</f>
        <v>2.2797877162698428E-6</v>
      </c>
      <c r="AI69" s="23">
        <v>1</v>
      </c>
      <c r="AJ69" s="23">
        <v>1</v>
      </c>
      <c r="AK69" s="54">
        <f>X60</f>
        <v>2.279787716269844E-6</v>
      </c>
      <c r="AL69" s="54">
        <f>X60</f>
        <v>2.279787716269844E-6</v>
      </c>
      <c r="AM69" s="26">
        <f>AL69/AL$72*$AM$72</f>
        <v>27.894101752185673</v>
      </c>
    </row>
    <row r="70" spans="2:39" x14ac:dyDescent="0.25">
      <c r="B70" s="19" t="s">
        <v>129</v>
      </c>
      <c r="C70" s="20" t="s">
        <v>130</v>
      </c>
      <c r="D70" s="27">
        <f>G60*(F60-1)</f>
        <v>20</v>
      </c>
      <c r="E70" s="20">
        <f>E60*SUM(M2,M13,M24,M35,M46)</f>
        <v>1.1404381999999897</v>
      </c>
      <c r="F70" s="20">
        <f>E70/D70</f>
        <v>5.7021909999999489E-2</v>
      </c>
      <c r="G70" s="20">
        <f>F70/F71</f>
        <v>56.582787155394669</v>
      </c>
      <c r="H70" s="21">
        <f>_xlfn.F.DIST.RT(G70,D70,D71)</f>
        <v>1.5155270770152932E-65</v>
      </c>
      <c r="I70" s="28"/>
      <c r="J70" s="28"/>
      <c r="K70" s="12"/>
      <c r="L70" s="19" t="s">
        <v>129</v>
      </c>
      <c r="M70" s="20">
        <f>F70</f>
        <v>5.7021909999999489E-2</v>
      </c>
      <c r="N70" s="29" t="s">
        <v>104</v>
      </c>
      <c r="O70" s="20">
        <f>E60</f>
        <v>8</v>
      </c>
      <c r="P70" s="30">
        <f>C61</f>
        <v>7.1277387499999361E-3</v>
      </c>
      <c r="Q70" s="30">
        <f>C62</f>
        <v>7.0017686607142162E-3</v>
      </c>
      <c r="R70" s="26">
        <f t="shared" ref="R70:R71" si="30">Q70/Q$72*$R$72</f>
        <v>91.08196651174103</v>
      </c>
      <c r="W70" s="19" t="s">
        <v>129</v>
      </c>
      <c r="X70" s="20" t="s">
        <v>130</v>
      </c>
      <c r="Y70" s="27">
        <f>AB60*(AA60-1)</f>
        <v>20</v>
      </c>
      <c r="Z70" s="20">
        <f>Z60*SUM(AH2,AH13,AH24,AH35,AH46)</f>
        <v>1.2073307902777733E-3</v>
      </c>
      <c r="AA70" s="20">
        <f>Z70/Y70</f>
        <v>6.0366539513888667E-5</v>
      </c>
      <c r="AB70" s="20">
        <f>AA70/AA71</f>
        <v>26.479017797613</v>
      </c>
      <c r="AC70" s="21">
        <f>_xlfn.F.DIST.RT(AB70,Y70,Y71)</f>
        <v>1.2725974344651626E-42</v>
      </c>
      <c r="AD70" s="28"/>
      <c r="AE70" s="28"/>
      <c r="AF70" s="12"/>
      <c r="AG70" s="19" t="s">
        <v>129</v>
      </c>
      <c r="AH70" s="20">
        <f>AA70</f>
        <v>6.0366539513888667E-5</v>
      </c>
      <c r="AI70" s="29" t="s">
        <v>104</v>
      </c>
      <c r="AJ70" s="20">
        <f>Z60</f>
        <v>8</v>
      </c>
      <c r="AK70" s="55">
        <f>X61</f>
        <v>7.5458174392360817E-6</v>
      </c>
      <c r="AL70" s="55">
        <f>X62</f>
        <v>7.2608439747023509E-6</v>
      </c>
      <c r="AM70" s="26">
        <f t="shared" ref="AM70:AM71" si="31">AL70/AL$72*$AM$72</f>
        <v>88.839289374045777</v>
      </c>
    </row>
    <row r="71" spans="2:39" x14ac:dyDescent="0.25">
      <c r="B71" s="19" t="s">
        <v>128</v>
      </c>
      <c r="C71" s="20" t="s">
        <v>131</v>
      </c>
      <c r="D71" s="20">
        <f>G60*F60*(E60-1)</f>
        <v>175</v>
      </c>
      <c r="E71" s="30">
        <f>SUM(L2:L6,L13:L17,L24:L28,L35:L39,L46:L50)</f>
        <v>0.17635812500000747</v>
      </c>
      <c r="F71" s="20">
        <f t="shared" ref="F71:F72" si="32">E71/D71</f>
        <v>1.007760714285757E-3</v>
      </c>
      <c r="G71" s="20"/>
      <c r="H71" s="21"/>
      <c r="I71" s="18"/>
      <c r="J71" s="18"/>
      <c r="K71" s="12"/>
      <c r="L71" s="19" t="s">
        <v>126</v>
      </c>
      <c r="M71" s="20">
        <f>F69</f>
        <v>4.4133817499998895E-2</v>
      </c>
      <c r="N71" s="29" t="s">
        <v>132</v>
      </c>
      <c r="O71" s="20">
        <f>E60*F60</f>
        <v>40</v>
      </c>
      <c r="P71" s="30">
        <f>C63</f>
        <v>1.1033454374999715E-3</v>
      </c>
      <c r="Q71" s="30">
        <f>C64</f>
        <v>-3.2220231250001578E-4</v>
      </c>
      <c r="R71" s="26">
        <f t="shared" si="30"/>
        <v>-4.1913438816955182</v>
      </c>
      <c r="W71" s="19" t="s">
        <v>128</v>
      </c>
      <c r="X71" s="20" t="s">
        <v>131</v>
      </c>
      <c r="Y71" s="20">
        <f>AB60*AA60*(Z60-1)</f>
        <v>175</v>
      </c>
      <c r="Z71" s="30">
        <f>SUM(AG2:AG6,AG13:AG17,AG24:AG28,AG35:AG39,AG46:AG50)</f>
        <v>3.9896285034722248E-4</v>
      </c>
      <c r="AA71" s="20">
        <f t="shared" ref="AA71:AA72" si="33">Z71/Y71</f>
        <v>2.2797877162698428E-6</v>
      </c>
      <c r="AB71" s="20"/>
      <c r="AC71" s="21"/>
      <c r="AD71" s="18"/>
      <c r="AE71" s="18"/>
      <c r="AF71" s="12"/>
      <c r="AG71" s="19" t="s">
        <v>126</v>
      </c>
      <c r="AH71" s="20">
        <f>AA69</f>
        <v>5.6616705347223416E-6</v>
      </c>
      <c r="AI71" s="29" t="s">
        <v>132</v>
      </c>
      <c r="AJ71" s="20">
        <f>Z60*AA60</f>
        <v>40</v>
      </c>
      <c r="AK71" s="55">
        <f>X63</f>
        <v>1.4154176336805853E-7</v>
      </c>
      <c r="AL71" s="55">
        <f>X64</f>
        <v>-1.3676217244791577E-6</v>
      </c>
      <c r="AM71" s="26">
        <f t="shared" si="31"/>
        <v>-16.733391126231449</v>
      </c>
    </row>
    <row r="72" spans="2:39" ht="13.8" thickBot="1" x14ac:dyDescent="0.3">
      <c r="B72" s="31" t="s">
        <v>133</v>
      </c>
      <c r="C72" s="32" t="s">
        <v>134</v>
      </c>
      <c r="D72" s="32">
        <f>G60*F60*E60-1</f>
        <v>199</v>
      </c>
      <c r="E72" s="32">
        <f>SUM(E69:E71)</f>
        <v>1.4933315949999928</v>
      </c>
      <c r="F72" s="32">
        <f t="shared" si="32"/>
        <v>7.5041788693466973E-3</v>
      </c>
      <c r="G72" s="32"/>
      <c r="H72" s="33"/>
      <c r="I72" s="18"/>
      <c r="J72" s="18"/>
      <c r="K72" s="12"/>
      <c r="L72" s="31" t="s">
        <v>135</v>
      </c>
      <c r="M72" s="32">
        <v>10.499962418300653</v>
      </c>
      <c r="N72" s="32"/>
      <c r="O72" s="32">
        <v>1</v>
      </c>
      <c r="P72" s="34">
        <f>_xlfn.VAR.S(B2:I6,B13:I17,B24:I28,B35:I39,B46:I50)</f>
        <v>7.5041788693466964E-3</v>
      </c>
      <c r="Q72" s="34">
        <f>C65</f>
        <v>7.6873270624999573E-3</v>
      </c>
      <c r="R72" s="35">
        <f>100</f>
        <v>100</v>
      </c>
      <c r="W72" s="31" t="s">
        <v>133</v>
      </c>
      <c r="X72" s="32" t="s">
        <v>134</v>
      </c>
      <c r="Y72" s="32">
        <f>AB60*AA60*Z60-1</f>
        <v>199</v>
      </c>
      <c r="Z72" s="32">
        <f>SUM(Z69:Z71)</f>
        <v>1.628940322763885E-3</v>
      </c>
      <c r="AA72" s="32">
        <f t="shared" si="33"/>
        <v>8.1856297626325881E-6</v>
      </c>
      <c r="AB72" s="32"/>
      <c r="AC72" s="33"/>
      <c r="AD72" s="18"/>
      <c r="AE72" s="18"/>
      <c r="AF72" s="12"/>
      <c r="AG72" s="31" t="s">
        <v>135</v>
      </c>
      <c r="AH72" s="32">
        <v>10.499962418300653</v>
      </c>
      <c r="AI72" s="32"/>
      <c r="AJ72" s="32">
        <v>1</v>
      </c>
      <c r="AK72" s="56">
        <f>_xlfn.VAR.S(W2:AD6,W13:AD17,W24:AD28,W35:AD39,W46:AD50)</f>
        <v>8.185629762632583E-6</v>
      </c>
      <c r="AL72" s="56">
        <f>X65</f>
        <v>8.173009966493037E-6</v>
      </c>
      <c r="AM72" s="35">
        <f>100</f>
        <v>100</v>
      </c>
    </row>
    <row r="73" spans="2:39" ht="13.8" thickBot="1" x14ac:dyDescent="0.3"/>
    <row r="74" spans="2:39" ht="14.4" x14ac:dyDescent="0.3">
      <c r="L74" s="15" t="s">
        <v>137</v>
      </c>
      <c r="M74" s="16"/>
      <c r="N74" s="16"/>
      <c r="O74" s="45" t="s">
        <v>138</v>
      </c>
      <c r="P74" s="46">
        <v>0.01</v>
      </c>
      <c r="AG74" s="15" t="s">
        <v>137</v>
      </c>
      <c r="AH74" s="16"/>
      <c r="AI74" s="16"/>
      <c r="AJ74" s="45" t="s">
        <v>138</v>
      </c>
      <c r="AK74" s="46">
        <v>0.01</v>
      </c>
    </row>
    <row r="75" spans="2:39" x14ac:dyDescent="0.25">
      <c r="L75" s="22" t="s">
        <v>116</v>
      </c>
      <c r="M75" s="23" t="s">
        <v>117</v>
      </c>
      <c r="N75" s="23" t="s">
        <v>139</v>
      </c>
      <c r="O75" s="23" t="s">
        <v>140</v>
      </c>
      <c r="P75" s="24" t="s">
        <v>141</v>
      </c>
      <c r="AG75" s="22" t="s">
        <v>116</v>
      </c>
      <c r="AH75" s="23" t="s">
        <v>117</v>
      </c>
      <c r="AI75" s="23" t="s">
        <v>139</v>
      </c>
      <c r="AJ75" s="23" t="s">
        <v>140</v>
      </c>
      <c r="AK75" s="24" t="s">
        <v>141</v>
      </c>
    </row>
    <row r="76" spans="2:39" x14ac:dyDescent="0.25">
      <c r="L76" s="22" t="s">
        <v>126</v>
      </c>
      <c r="M76" s="23">
        <f>D69</f>
        <v>4</v>
      </c>
      <c r="N76" s="60">
        <f>M76*O76/_xlfn.CHISQ.INV(1-P$74/2,M76)</f>
        <v>-8.6728585952066585E-5</v>
      </c>
      <c r="O76" s="60">
        <f>Q71</f>
        <v>-3.2220231250001578E-4</v>
      </c>
      <c r="P76" s="61">
        <f>M76*O76/_xlfn.CHISQ.INV(P$74/2,M76)</f>
        <v>-6.2264597048628315E-3</v>
      </c>
      <c r="AG76" s="22" t="s">
        <v>126</v>
      </c>
      <c r="AH76" s="23">
        <f>Y69</f>
        <v>4</v>
      </c>
      <c r="AI76" s="54">
        <f>AH76*AJ76/_xlfn.CHISQ.INV(1-AK$74/2,AH76)</f>
        <v>-3.6812863744234716E-7</v>
      </c>
      <c r="AJ76" s="54">
        <f>AL71</f>
        <v>-1.3676217244791577E-6</v>
      </c>
      <c r="AK76" s="57">
        <f>AH76*AJ76/_xlfn.CHISQ.INV(AK$74/2,AH76)</f>
        <v>-2.642886543206941E-5</v>
      </c>
    </row>
    <row r="77" spans="2:39" x14ac:dyDescent="0.25">
      <c r="L77" s="19" t="s">
        <v>129</v>
      </c>
      <c r="M77" s="23">
        <f>D70</f>
        <v>20</v>
      </c>
      <c r="N77" s="60">
        <f>M77*O77/_xlfn.CHISQ.INV(1-P$74/2,M77)</f>
        <v>3.5011603694610292E-3</v>
      </c>
      <c r="O77" s="62">
        <f>Q70</f>
        <v>7.0017686607142162E-3</v>
      </c>
      <c r="P77" s="61">
        <f>M77*O77/_xlfn.CHISQ.INV(P$74/2,M77)</f>
        <v>1.8837544648670181E-2</v>
      </c>
      <c r="AG77" s="19" t="s">
        <v>129</v>
      </c>
      <c r="AH77" s="23">
        <f>Y70</f>
        <v>20</v>
      </c>
      <c r="AI77" s="54">
        <f>AH77*AJ77/_xlfn.CHISQ.INV(1-AK$74/2,AH77)</f>
        <v>3.6307082402911977E-6</v>
      </c>
      <c r="AJ77" s="55">
        <f>AL70</f>
        <v>7.2608439747023509E-6</v>
      </c>
      <c r="AK77" s="57">
        <f>AH77*AJ77/_xlfn.CHISQ.INV(AK$74/2,AH77)</f>
        <v>1.9534560364428192E-5</v>
      </c>
    </row>
    <row r="78" spans="2:39" x14ac:dyDescent="0.25">
      <c r="L78" s="19" t="s">
        <v>128</v>
      </c>
      <c r="M78" s="23">
        <f>D71</f>
        <v>175</v>
      </c>
      <c r="N78" s="60">
        <f>M78*O78/_xlfn.CHISQ.INV(1-P$74/2,M78)</f>
        <v>7.7712702331228923E-4</v>
      </c>
      <c r="O78" s="62">
        <f>Q69</f>
        <v>1.0077607142857576E-3</v>
      </c>
      <c r="P78" s="61">
        <f>M78*O78/_xlfn.CHISQ.INV(P$74/2,M78)</f>
        <v>1.3506998673350732E-3</v>
      </c>
      <c r="AG78" s="19" t="s">
        <v>128</v>
      </c>
      <c r="AH78" s="23">
        <f>Y71</f>
        <v>175</v>
      </c>
      <c r="AI78" s="54">
        <f>AH78*AJ78/_xlfn.CHISQ.INV(1-AK$74/2,AH78)</f>
        <v>1.7580409879188167E-6</v>
      </c>
      <c r="AJ78" s="55">
        <f>AL69</f>
        <v>2.279787716269844E-6</v>
      </c>
      <c r="AK78" s="57">
        <f>AH78*AJ78/_xlfn.CHISQ.INV(AK$74/2,AH78)</f>
        <v>3.0555953633301174E-6</v>
      </c>
    </row>
    <row r="79" spans="2:39" ht="13.8" thickBot="1" x14ac:dyDescent="0.3">
      <c r="L79" s="31" t="s">
        <v>135</v>
      </c>
      <c r="M79" s="47">
        <f>D72</f>
        <v>199</v>
      </c>
      <c r="N79" s="63">
        <f>M79*O79/_xlfn.CHISQ.INV(1-P$74/2,M79)</f>
        <v>6.0195449540233897E-3</v>
      </c>
      <c r="O79" s="64">
        <f>Q72</f>
        <v>7.6873270624999573E-3</v>
      </c>
      <c r="P79" s="65">
        <f>M79*O79/_xlfn.CHISQ.INV(P$74/2,M79)</f>
        <v>1.0106221412174652E-2</v>
      </c>
      <c r="AG79" s="31" t="s">
        <v>135</v>
      </c>
      <c r="AH79" s="47">
        <f>Y72</f>
        <v>199</v>
      </c>
      <c r="AI79" s="58">
        <f>AH79*AJ79/_xlfn.CHISQ.INV(1-AK$74/2,AH79)</f>
        <v>6.3998579093871237E-6</v>
      </c>
      <c r="AJ79" s="56">
        <f>AL72</f>
        <v>8.173009966493037E-6</v>
      </c>
      <c r="AK79" s="59">
        <f>AH79*AJ79/_xlfn.CHISQ.INV(AK$74/2,AH79)</f>
        <v>1.0744729299760976E-5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F1" zoomScale="70" zoomScaleNormal="70" workbookViewId="0">
      <selection activeCell="A41" sqref="A41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'data in order'!K8</f>
        <v>7.7999999999999403E-2</v>
      </c>
      <c r="C2" s="66">
        <f>'data in order'!L8</f>
        <v>7.7999999999999407E-3</v>
      </c>
      <c r="D2" s="79">
        <v>10</v>
      </c>
    </row>
    <row r="3" spans="1:4" x14ac:dyDescent="0.25">
      <c r="A3" s="79">
        <v>1</v>
      </c>
      <c r="B3" s="79">
        <f>'data in order'!Q8</f>
        <v>3.4000000000000696E-2</v>
      </c>
      <c r="C3" s="66">
        <f>'data in order'!R8</f>
        <v>3.4000000000000696E-3</v>
      </c>
      <c r="D3" s="79">
        <v>10</v>
      </c>
    </row>
    <row r="4" spans="1:4" x14ac:dyDescent="0.25">
      <c r="A4" s="79">
        <v>1</v>
      </c>
      <c r="B4" s="79">
        <f>'data in order'!W8</f>
        <v>4.2999999999999261E-2</v>
      </c>
      <c r="C4" s="66">
        <f>'data in order'!X8</f>
        <v>4.2999999999999263E-3</v>
      </c>
      <c r="D4" s="79">
        <v>10</v>
      </c>
    </row>
    <row r="5" spans="1:4" x14ac:dyDescent="0.25">
      <c r="A5" s="79">
        <v>1</v>
      </c>
      <c r="B5" s="79">
        <f>'data in order'!AC8</f>
        <v>0.10299999999999976</v>
      </c>
      <c r="C5" s="66">
        <f>'data in order'!AD8</f>
        <v>1.0299999999999976E-2</v>
      </c>
      <c r="D5" s="79">
        <v>10</v>
      </c>
    </row>
    <row r="6" spans="1:4" x14ac:dyDescent="0.25">
      <c r="A6" s="79">
        <v>1</v>
      </c>
      <c r="B6" s="79">
        <f>'data in order'!AI8</f>
        <v>6.0999999999999943E-2</v>
      </c>
      <c r="C6" s="66">
        <f>'data in order'!AJ8</f>
        <v>6.0999999999999943E-3</v>
      </c>
      <c r="D6" s="79">
        <v>10</v>
      </c>
    </row>
    <row r="7" spans="1:4" x14ac:dyDescent="0.25">
      <c r="A7" s="79">
        <v>1</v>
      </c>
      <c r="B7" s="79">
        <f>'data in order'!K9</f>
        <v>1.4000000000002899E-2</v>
      </c>
      <c r="C7" s="66">
        <f>'data in order'!L9</f>
        <v>2.8000000000005798E-4</v>
      </c>
      <c r="D7" s="79">
        <v>50</v>
      </c>
    </row>
    <row r="8" spans="1:4" x14ac:dyDescent="0.25">
      <c r="A8" s="79">
        <v>1</v>
      </c>
      <c r="B8" s="79">
        <f>'data in order'!Q9</f>
        <v>-9.9999999999766942E-4</v>
      </c>
      <c r="C8" s="66">
        <f>'data in order'!R9</f>
        <v>-1.9999999999953388E-5</v>
      </c>
      <c r="D8" s="79">
        <v>50</v>
      </c>
    </row>
    <row r="9" spans="1:4" x14ac:dyDescent="0.25">
      <c r="A9" s="79">
        <v>1</v>
      </c>
      <c r="B9" s="79">
        <f>'data in order'!W9</f>
        <v>-2.1000000000000796E-2</v>
      </c>
      <c r="C9" s="66">
        <f>'data in order'!X9</f>
        <v>-4.200000000000159E-4</v>
      </c>
      <c r="D9" s="79">
        <v>50</v>
      </c>
    </row>
    <row r="10" spans="1:4" x14ac:dyDescent="0.25">
      <c r="A10" s="79">
        <v>1</v>
      </c>
      <c r="B10" s="79">
        <f>'data in order'!AC9</f>
        <v>5.000000000002558E-3</v>
      </c>
      <c r="C10" s="66">
        <f>'data in order'!AD9</f>
        <v>1.0000000000005117E-4</v>
      </c>
      <c r="D10" s="79">
        <v>50</v>
      </c>
    </row>
    <row r="11" spans="1:4" x14ac:dyDescent="0.25">
      <c r="A11" s="79">
        <v>1</v>
      </c>
      <c r="B11" s="79">
        <f>'data in order'!AI9</f>
        <v>1.5000000000000568E-2</v>
      </c>
      <c r="C11" s="66">
        <f>'data in order'!AJ9</f>
        <v>3.0000000000001136E-4</v>
      </c>
      <c r="D11" s="79">
        <v>50</v>
      </c>
    </row>
    <row r="12" spans="1:4" x14ac:dyDescent="0.25">
      <c r="A12" s="79">
        <v>1</v>
      </c>
      <c r="B12" s="79">
        <f>'data in order'!K10</f>
        <v>-3.1000000000005912E-2</v>
      </c>
      <c r="C12" s="66">
        <f>'data in order'!L10</f>
        <v>-3.1000000000005914E-4</v>
      </c>
      <c r="D12" s="79">
        <v>100</v>
      </c>
    </row>
    <row r="13" spans="1:4" x14ac:dyDescent="0.25">
      <c r="A13" s="79">
        <v>1</v>
      </c>
      <c r="B13" s="79">
        <f>'data in order'!Q10</f>
        <v>-7.9999999999955662E-3</v>
      </c>
      <c r="C13" s="66">
        <f>'data in order'!R10</f>
        <v>-7.9999999999955663E-5</v>
      </c>
      <c r="D13" s="79">
        <v>100</v>
      </c>
    </row>
    <row r="14" spans="1:4" x14ac:dyDescent="0.25">
      <c r="A14" s="79">
        <v>1</v>
      </c>
      <c r="B14" s="79">
        <f>'data in order'!W10</f>
        <v>-8.1999999999993634E-2</v>
      </c>
      <c r="C14" s="66">
        <f>'data in order'!X10</f>
        <v>-8.1999999999993634E-4</v>
      </c>
      <c r="D14" s="79">
        <v>100</v>
      </c>
    </row>
    <row r="15" spans="1:4" x14ac:dyDescent="0.25">
      <c r="A15" s="79">
        <v>1</v>
      </c>
      <c r="B15" s="79">
        <f>'data in order'!AC10</f>
        <v>-7.9999999999998295E-2</v>
      </c>
      <c r="C15" s="66">
        <f>'data in order'!AD10</f>
        <v>-7.9999999999998291E-4</v>
      </c>
      <c r="D15" s="79">
        <v>100</v>
      </c>
    </row>
    <row r="16" spans="1:4" x14ac:dyDescent="0.25">
      <c r="A16" s="79">
        <v>1</v>
      </c>
      <c r="B16" s="79">
        <f>'data in order'!AI10</f>
        <v>-9.9000000000003752E-2</v>
      </c>
      <c r="C16" s="66">
        <f>'data in order'!AJ10</f>
        <v>-9.9000000000003751E-4</v>
      </c>
      <c r="D16" s="79">
        <v>100</v>
      </c>
    </row>
    <row r="17" spans="1:4" x14ac:dyDescent="0.25">
      <c r="A17" s="79">
        <v>1</v>
      </c>
      <c r="B17" s="79">
        <f>'data in order'!K11</f>
        <v>-0.11000000000001364</v>
      </c>
      <c r="C17" s="66">
        <f>'data in order'!L11</f>
        <v>-7.3333333333342431E-4</v>
      </c>
      <c r="D17" s="79">
        <v>150</v>
      </c>
    </row>
    <row r="18" spans="1:4" x14ac:dyDescent="0.25">
      <c r="A18" s="79">
        <v>1</v>
      </c>
      <c r="B18" s="79">
        <f>'data in order'!Q11</f>
        <v>-6.0000000000002274E-2</v>
      </c>
      <c r="C18" s="66">
        <f>'data in order'!R11</f>
        <v>-4.0000000000001514E-4</v>
      </c>
      <c r="D18" s="79">
        <v>150</v>
      </c>
    </row>
    <row r="19" spans="1:4" x14ac:dyDescent="0.25">
      <c r="A19" s="79">
        <v>1</v>
      </c>
      <c r="B19" s="79">
        <f>'data in order'!W11</f>
        <v>-0.15100000000001046</v>
      </c>
      <c r="C19" s="66">
        <f>'data in order'!X11</f>
        <v>-1.0066666666667364E-3</v>
      </c>
      <c r="D19" s="79">
        <v>150</v>
      </c>
    </row>
    <row r="20" spans="1:4" x14ac:dyDescent="0.25">
      <c r="A20" s="79">
        <v>1</v>
      </c>
      <c r="B20" s="79">
        <f>'data in order'!AC11</f>
        <v>-0.1939999999999884</v>
      </c>
      <c r="C20" s="66">
        <f>'data in order'!AD11</f>
        <v>-1.293333333333256E-3</v>
      </c>
      <c r="D20" s="79">
        <v>150</v>
      </c>
    </row>
    <row r="21" spans="1:4" x14ac:dyDescent="0.25">
      <c r="A21" s="79">
        <v>1</v>
      </c>
      <c r="B21" s="79">
        <f>'data in order'!AI11</f>
        <v>-0.13300000000000978</v>
      </c>
      <c r="C21" s="66">
        <f>'data in order'!AJ11</f>
        <v>-8.8666666666673184E-4</v>
      </c>
      <c r="D21" s="79">
        <v>150</v>
      </c>
    </row>
    <row r="22" spans="1:4" x14ac:dyDescent="0.25">
      <c r="A22" s="79">
        <v>1</v>
      </c>
      <c r="B22" s="79">
        <f>'data in order'!K12</f>
        <v>-0.14400000000000546</v>
      </c>
      <c r="C22" s="66">
        <f>'data in order'!L12</f>
        <v>-7.2000000000002726E-4</v>
      </c>
      <c r="D22" s="79">
        <v>200</v>
      </c>
    </row>
    <row r="23" spans="1:4" x14ac:dyDescent="0.25">
      <c r="A23" s="79">
        <v>1</v>
      </c>
      <c r="B23" s="79">
        <f>'data in order'!Q12</f>
        <v>-8.6000000000012733E-2</v>
      </c>
      <c r="C23" s="66">
        <f>'data in order'!R12</f>
        <v>-4.3000000000006369E-4</v>
      </c>
      <c r="D23" s="79">
        <v>200</v>
      </c>
    </row>
    <row r="24" spans="1:4" x14ac:dyDescent="0.25">
      <c r="A24" s="79">
        <v>1</v>
      </c>
      <c r="B24" s="79">
        <f>'data in order'!W12</f>
        <v>-0.17300000000000182</v>
      </c>
      <c r="C24" s="66">
        <f>'data in order'!X12</f>
        <v>-8.650000000000091E-4</v>
      </c>
      <c r="D24" s="79">
        <v>200</v>
      </c>
    </row>
    <row r="25" spans="1:4" x14ac:dyDescent="0.25">
      <c r="A25" s="79">
        <v>1</v>
      </c>
      <c r="B25" s="79">
        <f>'data in order'!AC12</f>
        <v>-0.25</v>
      </c>
      <c r="C25" s="66">
        <f>'data in order'!AD12</f>
        <v>-1.25E-3</v>
      </c>
      <c r="D25" s="79">
        <v>200</v>
      </c>
    </row>
    <row r="26" spans="1:4" x14ac:dyDescent="0.25">
      <c r="A26" s="79">
        <v>1</v>
      </c>
      <c r="B26" s="79">
        <f>'data in order'!AI12</f>
        <v>-0.16300000000001091</v>
      </c>
      <c r="C26" s="66">
        <f>'data in order'!AJ12</f>
        <v>-8.1500000000005461E-4</v>
      </c>
      <c r="D26" s="79">
        <v>200</v>
      </c>
    </row>
    <row r="27" spans="1:4" x14ac:dyDescent="0.25">
      <c r="A27" s="79">
        <v>2</v>
      </c>
      <c r="B27" s="79">
        <f>'data in order'!K25</f>
        <v>4.5999999999999375E-2</v>
      </c>
      <c r="C27" s="66">
        <f>'data in order'!L25</f>
        <v>4.5999999999999375E-3</v>
      </c>
      <c r="D27" s="79">
        <v>10</v>
      </c>
    </row>
    <row r="28" spans="1:4" x14ac:dyDescent="0.25">
      <c r="A28" s="79">
        <v>2</v>
      </c>
      <c r="B28" s="79">
        <f>'data in order'!Q25</f>
        <v>7.099999999999973E-2</v>
      </c>
      <c r="C28" s="66">
        <f>'data in order'!R25</f>
        <v>7.0999999999999727E-3</v>
      </c>
      <c r="D28" s="79">
        <v>10</v>
      </c>
    </row>
    <row r="29" spans="1:4" x14ac:dyDescent="0.25">
      <c r="A29" s="79">
        <v>2</v>
      </c>
      <c r="B29" s="79">
        <f>'data in order'!W25</f>
        <v>7.6999999999999957E-2</v>
      </c>
      <c r="C29" s="66">
        <f>'data in order'!X25</f>
        <v>7.6999999999999959E-3</v>
      </c>
      <c r="D29" s="79">
        <v>10</v>
      </c>
    </row>
    <row r="30" spans="1:4" x14ac:dyDescent="0.25">
      <c r="A30" s="79">
        <v>2</v>
      </c>
      <c r="B30" s="79">
        <f>'data in order'!AC25</f>
        <v>8.0999999999999517E-2</v>
      </c>
      <c r="C30" s="66">
        <f>'data in order'!AD25</f>
        <v>8.099999999999951E-3</v>
      </c>
      <c r="D30" s="79">
        <v>10</v>
      </c>
    </row>
    <row r="31" spans="1:4" x14ac:dyDescent="0.25">
      <c r="A31" s="79">
        <v>2</v>
      </c>
      <c r="B31" s="79">
        <f>'data in order'!AI25</f>
        <v>5.5999999999999162E-2</v>
      </c>
      <c r="C31" s="66">
        <f>'data in order'!AJ25</f>
        <v>5.5999999999999158E-3</v>
      </c>
      <c r="D31" s="79">
        <v>10</v>
      </c>
    </row>
    <row r="32" spans="1:4" x14ac:dyDescent="0.25">
      <c r="A32" s="79">
        <v>2</v>
      </c>
      <c r="B32" s="79">
        <f>'data in order'!K26</f>
        <v>3.0999999999998806E-2</v>
      </c>
      <c r="C32" s="66">
        <f>'data in order'!L26</f>
        <v>6.1999999999997615E-4</v>
      </c>
      <c r="D32" s="79">
        <v>50</v>
      </c>
    </row>
    <row r="33" spans="1:4" x14ac:dyDescent="0.25">
      <c r="A33" s="79">
        <v>2</v>
      </c>
      <c r="B33" s="79">
        <f>'data in order'!Q26</f>
        <v>4.8000000000001819E-2</v>
      </c>
      <c r="C33" s="66">
        <f>'data in order'!R26</f>
        <v>9.6000000000003635E-4</v>
      </c>
      <c r="D33" s="79">
        <v>50</v>
      </c>
    </row>
    <row r="34" spans="1:4" x14ac:dyDescent="0.25">
      <c r="A34" s="79">
        <v>2</v>
      </c>
      <c r="B34" s="79">
        <f>'data in order'!W26</f>
        <v>1.2999999999998124E-2</v>
      </c>
      <c r="C34" s="66">
        <f>'data in order'!X26</f>
        <v>2.5999999999996246E-4</v>
      </c>
      <c r="D34" s="79">
        <v>50</v>
      </c>
    </row>
    <row r="35" spans="1:4" x14ac:dyDescent="0.25">
      <c r="A35" s="79">
        <v>2</v>
      </c>
      <c r="B35" s="79">
        <f>'data in order'!AC26</f>
        <v>9.9999999999766942E-4</v>
      </c>
      <c r="C35" s="66">
        <f>'data in order'!AD26</f>
        <v>1.9999999999953388E-5</v>
      </c>
      <c r="D35" s="79">
        <v>50</v>
      </c>
    </row>
    <row r="36" spans="1:4" x14ac:dyDescent="0.25">
      <c r="A36" s="79">
        <v>2</v>
      </c>
      <c r="B36" s="79">
        <f>'data in order'!AI26</f>
        <v>-6.0000000000002274E-3</v>
      </c>
      <c r="C36" s="66">
        <f>'data in order'!AJ26</f>
        <v>-1.2000000000000454E-4</v>
      </c>
      <c r="D36" s="79">
        <v>50</v>
      </c>
    </row>
    <row r="37" spans="1:4" x14ac:dyDescent="0.25">
      <c r="A37" s="79">
        <v>2</v>
      </c>
      <c r="B37" s="79">
        <f>'data in order'!K27</f>
        <v>-1.8000000000000682E-2</v>
      </c>
      <c r="C37" s="66">
        <f>'data in order'!L27</f>
        <v>-1.8000000000000681E-4</v>
      </c>
      <c r="D37" s="79">
        <v>100</v>
      </c>
    </row>
    <row r="38" spans="1:4" x14ac:dyDescent="0.25">
      <c r="A38" s="79">
        <v>2</v>
      </c>
      <c r="B38" s="79">
        <f>'data in order'!Q27</f>
        <v>2.5000000000005684E-2</v>
      </c>
      <c r="C38" s="66">
        <f>'data in order'!R27</f>
        <v>2.5000000000005682E-4</v>
      </c>
      <c r="D38" s="79">
        <v>100</v>
      </c>
    </row>
    <row r="39" spans="1:4" x14ac:dyDescent="0.25">
      <c r="A39" s="79">
        <v>2</v>
      </c>
      <c r="B39" s="79">
        <f>'data in order'!W27</f>
        <v>-2.7000000000001023E-2</v>
      </c>
      <c r="C39" s="66">
        <f>'data in order'!X27</f>
        <v>-2.7000000000001025E-4</v>
      </c>
      <c r="D39" s="79">
        <v>100</v>
      </c>
    </row>
    <row r="40" spans="1:4" x14ac:dyDescent="0.25">
      <c r="A40" s="79">
        <v>2</v>
      </c>
      <c r="B40" s="79">
        <f>'data in order'!AC27</f>
        <v>-6.9000000000002615E-2</v>
      </c>
      <c r="C40" s="66">
        <f>'data in order'!AD27</f>
        <v>-6.900000000000261E-4</v>
      </c>
      <c r="D40" s="79">
        <v>100</v>
      </c>
    </row>
    <row r="41" spans="1:4" x14ac:dyDescent="0.25">
      <c r="A41" s="79">
        <v>2</v>
      </c>
      <c r="B41" s="79">
        <f>'data in order'!AI27</f>
        <v>-5.1000000000001933E-2</v>
      </c>
      <c r="C41" s="66">
        <f>'data in order'!AJ27</f>
        <v>-5.1000000000001934E-4</v>
      </c>
      <c r="D41" s="79">
        <v>100</v>
      </c>
    </row>
    <row r="42" spans="1:4" x14ac:dyDescent="0.25">
      <c r="A42" s="79">
        <v>2</v>
      </c>
      <c r="B42" s="79">
        <f>'data in order'!K28</f>
        <v>-9.1000000000008185E-2</v>
      </c>
      <c r="C42" s="66">
        <f>'data in order'!L28</f>
        <v>-6.0666666666672124E-4</v>
      </c>
      <c r="D42" s="79">
        <v>150</v>
      </c>
    </row>
    <row r="43" spans="1:4" x14ac:dyDescent="0.25">
      <c r="A43" s="79">
        <v>2</v>
      </c>
      <c r="B43" s="79">
        <f>'data in order'!Q28</f>
        <v>-3.6000000000001364E-2</v>
      </c>
      <c r="C43" s="66">
        <f>'data in order'!R28</f>
        <v>-2.4000000000000909E-4</v>
      </c>
      <c r="D43" s="79">
        <v>150</v>
      </c>
    </row>
    <row r="44" spans="1:4" x14ac:dyDescent="0.25">
      <c r="A44" s="79">
        <v>2</v>
      </c>
      <c r="B44" s="79">
        <f>'data in order'!W28</f>
        <v>-9.4999999999998863E-2</v>
      </c>
      <c r="C44" s="66">
        <f>'data in order'!X28</f>
        <v>-6.3333333333332571E-4</v>
      </c>
      <c r="D44" s="79">
        <v>150</v>
      </c>
    </row>
    <row r="45" spans="1:4" x14ac:dyDescent="0.25">
      <c r="A45" s="79">
        <v>2</v>
      </c>
      <c r="B45" s="79">
        <f>'data in order'!AC28</f>
        <v>-0.14599999999998658</v>
      </c>
      <c r="C45" s="66">
        <f>'data in order'!AD28</f>
        <v>-9.7333333333324387E-4</v>
      </c>
      <c r="D45" s="79">
        <v>150</v>
      </c>
    </row>
    <row r="46" spans="1:4" x14ac:dyDescent="0.25">
      <c r="A46" s="79">
        <v>2</v>
      </c>
      <c r="B46" s="79">
        <f>'data in order'!AI28</f>
        <v>-0.13399999999998613</v>
      </c>
      <c r="C46" s="66">
        <f>'data in order'!AJ28</f>
        <v>-8.9333333333324084E-4</v>
      </c>
      <c r="D46" s="79">
        <v>150</v>
      </c>
    </row>
    <row r="47" spans="1:4" x14ac:dyDescent="0.25">
      <c r="A47" s="79">
        <v>2</v>
      </c>
      <c r="B47" s="79">
        <f>'data in order'!K29</f>
        <v>-0.132000000000005</v>
      </c>
      <c r="C47" s="66">
        <f>'data in order'!L29</f>
        <v>-6.6000000000002504E-4</v>
      </c>
      <c r="D47" s="79">
        <v>200</v>
      </c>
    </row>
    <row r="48" spans="1:4" x14ac:dyDescent="0.25">
      <c r="A48" s="79">
        <v>2</v>
      </c>
      <c r="B48" s="79">
        <f>'data in order'!Q29</f>
        <v>-3.8999999999987267E-2</v>
      </c>
      <c r="C48" s="66">
        <f>'data in order'!R29</f>
        <v>-1.9499999999993633E-4</v>
      </c>
      <c r="D48" s="79">
        <v>200</v>
      </c>
    </row>
    <row r="49" spans="1:4" x14ac:dyDescent="0.25">
      <c r="A49" s="79">
        <v>2</v>
      </c>
      <c r="B49" s="79">
        <f>'data in order'!W29</f>
        <v>-0.10499999999998977</v>
      </c>
      <c r="C49" s="66">
        <f>'data in order'!X29</f>
        <v>-5.2499999999994879E-4</v>
      </c>
      <c r="D49" s="79">
        <v>200</v>
      </c>
    </row>
    <row r="50" spans="1:4" x14ac:dyDescent="0.25">
      <c r="A50" s="79">
        <v>2</v>
      </c>
      <c r="B50" s="79">
        <f>'data in order'!AC29</f>
        <v>-0.23699999999999477</v>
      </c>
      <c r="C50" s="66">
        <f>'data in order'!AD29</f>
        <v>-1.1849999999999738E-3</v>
      </c>
      <c r="D50" s="79">
        <v>200</v>
      </c>
    </row>
    <row r="51" spans="1:4" x14ac:dyDescent="0.25">
      <c r="A51" s="79">
        <v>2</v>
      </c>
      <c r="B51" s="79">
        <f>'data in order'!AI29</f>
        <v>-0.14400000000000546</v>
      </c>
      <c r="C51" s="66">
        <f>'data in order'!AJ29</f>
        <v>-7.2000000000002726E-4</v>
      </c>
      <c r="D51" s="79">
        <v>200</v>
      </c>
    </row>
    <row r="52" spans="1:4" x14ac:dyDescent="0.25">
      <c r="A52" s="79">
        <v>3</v>
      </c>
      <c r="B52" s="79">
        <f>'data in order'!K42</f>
        <v>8.2000000000000739E-2</v>
      </c>
      <c r="C52" s="66">
        <f>'data in order'!L42</f>
        <v>8.2000000000000735E-3</v>
      </c>
      <c r="D52" s="79">
        <v>10</v>
      </c>
    </row>
    <row r="53" spans="1:4" x14ac:dyDescent="0.25">
      <c r="A53" s="79">
        <v>3</v>
      </c>
      <c r="B53" s="79">
        <f>'data in order'!Q42</f>
        <v>6.7999999999999616E-2</v>
      </c>
      <c r="C53" s="66">
        <f>'data in order'!R42</f>
        <v>6.7999999999999615E-3</v>
      </c>
      <c r="D53" s="79">
        <v>10</v>
      </c>
    </row>
    <row r="54" spans="1:4" x14ac:dyDescent="0.25">
      <c r="A54" s="79">
        <v>3</v>
      </c>
      <c r="B54" s="79">
        <f>'data in order'!W42</f>
        <v>1.2999999999999901E-2</v>
      </c>
      <c r="C54" s="66">
        <f>'data in order'!X42</f>
        <v>1.29999999999999E-3</v>
      </c>
      <c r="D54" s="79">
        <v>10</v>
      </c>
    </row>
    <row r="55" spans="1:4" x14ac:dyDescent="0.25">
      <c r="A55" s="79">
        <v>3</v>
      </c>
      <c r="B55" s="79">
        <f>'data in order'!AC42</f>
        <v>9.6999999999999531E-2</v>
      </c>
      <c r="C55" s="66">
        <f>'data in order'!AD42</f>
        <v>9.6999999999999535E-3</v>
      </c>
      <c r="D55" s="79">
        <v>10</v>
      </c>
    </row>
    <row r="56" spans="1:4" x14ac:dyDescent="0.25">
      <c r="A56" s="79">
        <v>3</v>
      </c>
      <c r="B56" s="79">
        <f>'data in order'!AI42</f>
        <v>5.1000000000000156E-2</v>
      </c>
      <c r="C56" s="66">
        <f>'data in order'!AJ42</f>
        <v>5.100000000000016E-3</v>
      </c>
      <c r="D56" s="79">
        <v>10</v>
      </c>
    </row>
    <row r="57" spans="1:4" x14ac:dyDescent="0.25">
      <c r="A57" s="79">
        <v>3</v>
      </c>
      <c r="B57" s="79">
        <f>'data in order'!K43</f>
        <v>7.0999999999997954E-2</v>
      </c>
      <c r="C57" s="66">
        <f>'data in order'!L43</f>
        <v>1.4199999999999591E-3</v>
      </c>
      <c r="D57" s="79">
        <v>50</v>
      </c>
    </row>
    <row r="58" spans="1:4" x14ac:dyDescent="0.25">
      <c r="A58" s="79">
        <v>3</v>
      </c>
      <c r="B58" s="79">
        <f>'data in order'!Q43</f>
        <v>9.9999999999980105E-3</v>
      </c>
      <c r="C58" s="66">
        <f>'data in order'!R43</f>
        <v>1.9999999999996022E-4</v>
      </c>
      <c r="D58" s="79">
        <v>50</v>
      </c>
    </row>
    <row r="59" spans="1:4" x14ac:dyDescent="0.25">
      <c r="A59" s="79">
        <v>3</v>
      </c>
      <c r="B59" s="79">
        <f>'data in order'!W43</f>
        <v>-9.9999999999766942E-4</v>
      </c>
      <c r="C59" s="66">
        <f>'data in order'!X43</f>
        <v>-1.9999999999953388E-5</v>
      </c>
      <c r="D59" s="79">
        <v>50</v>
      </c>
    </row>
    <row r="60" spans="1:4" x14ac:dyDescent="0.25">
      <c r="A60" s="79">
        <v>3</v>
      </c>
      <c r="B60" s="79">
        <f>'data in order'!AC43</f>
        <v>1.7000000000003013E-2</v>
      </c>
      <c r="C60" s="66">
        <f>'data in order'!AD43</f>
        <v>3.4000000000006025E-4</v>
      </c>
      <c r="D60" s="79">
        <v>50</v>
      </c>
    </row>
    <row r="61" spans="1:4" x14ac:dyDescent="0.25">
      <c r="A61" s="79">
        <v>3</v>
      </c>
      <c r="B61" s="79">
        <f>'data in order'!AI43</f>
        <v>-9.0000000000003411E-3</v>
      </c>
      <c r="C61" s="66">
        <f>'data in order'!AJ43</f>
        <v>-1.8000000000000681E-4</v>
      </c>
      <c r="D61" s="79">
        <v>50</v>
      </c>
    </row>
    <row r="62" spans="1:4" x14ac:dyDescent="0.25">
      <c r="A62" s="79">
        <v>3</v>
      </c>
      <c r="B62" s="79">
        <f>'data in order'!K44</f>
        <v>-3.0000000000001137E-2</v>
      </c>
      <c r="C62" s="66">
        <f>'data in order'!L44</f>
        <v>-3.0000000000001136E-4</v>
      </c>
      <c r="D62" s="79">
        <v>100</v>
      </c>
    </row>
    <row r="63" spans="1:4" x14ac:dyDescent="0.25">
      <c r="A63" s="79">
        <v>3</v>
      </c>
      <c r="B63" s="79">
        <f>'data in order'!Q44</f>
        <v>-1.5000000000000568E-2</v>
      </c>
      <c r="C63" s="66">
        <f>'data in order'!R44</f>
        <v>-1.5000000000000568E-4</v>
      </c>
      <c r="D63" s="79">
        <v>100</v>
      </c>
    </row>
    <row r="64" spans="1:4" x14ac:dyDescent="0.25">
      <c r="A64" s="79">
        <v>3</v>
      </c>
      <c r="B64" s="79">
        <f>'data in order'!W44</f>
        <v>-5.5999999999997385E-2</v>
      </c>
      <c r="C64" s="66">
        <f>'data in order'!X44</f>
        <v>-5.5999999999997382E-4</v>
      </c>
      <c r="D64" s="79">
        <v>100</v>
      </c>
    </row>
    <row r="65" spans="1:4" x14ac:dyDescent="0.25">
      <c r="A65" s="79">
        <v>3</v>
      </c>
      <c r="B65" s="79">
        <f>'data in order'!AC44</f>
        <v>-7.9999999999998295E-2</v>
      </c>
      <c r="C65" s="66">
        <f>'data in order'!AD44</f>
        <v>-7.9999999999998291E-4</v>
      </c>
      <c r="D65" s="79">
        <v>100</v>
      </c>
    </row>
    <row r="66" spans="1:4" x14ac:dyDescent="0.25">
      <c r="A66" s="79">
        <v>3</v>
      </c>
      <c r="B66" s="79">
        <f>'data in order'!AI44</f>
        <v>-5.2000000000006708E-2</v>
      </c>
      <c r="C66" s="66">
        <f>'data in order'!AJ44</f>
        <v>-5.2000000000006707E-4</v>
      </c>
      <c r="D66" s="79">
        <v>100</v>
      </c>
    </row>
    <row r="67" spans="1:4" x14ac:dyDescent="0.25">
      <c r="A67" s="79">
        <v>3</v>
      </c>
      <c r="B67" s="79">
        <f>'data in order'!K45</f>
        <v>-7.2000000000002728E-2</v>
      </c>
      <c r="C67" s="66">
        <f>'data in order'!L45</f>
        <v>-4.8000000000001817E-4</v>
      </c>
      <c r="D67" s="79">
        <v>150</v>
      </c>
    </row>
    <row r="68" spans="1:4" x14ac:dyDescent="0.25">
      <c r="A68" s="79">
        <v>3</v>
      </c>
      <c r="B68" s="79">
        <f>'data in order'!Q45</f>
        <v>-4.4999999999987494E-2</v>
      </c>
      <c r="C68" s="66">
        <f>'data in order'!R45</f>
        <v>-2.9999999999991665E-4</v>
      </c>
      <c r="D68" s="79">
        <v>150</v>
      </c>
    </row>
    <row r="69" spans="1:4" x14ac:dyDescent="0.25">
      <c r="A69" s="79">
        <v>3</v>
      </c>
      <c r="B69" s="79">
        <f>'data in order'!W45</f>
        <v>-0.12299999999999045</v>
      </c>
      <c r="C69" s="66">
        <f>'data in order'!X45</f>
        <v>-8.1999999999993634E-4</v>
      </c>
      <c r="D69" s="79">
        <v>150</v>
      </c>
    </row>
    <row r="70" spans="1:4" x14ac:dyDescent="0.25">
      <c r="A70" s="79">
        <v>3</v>
      </c>
      <c r="B70" s="79">
        <f>'data in order'!AC45</f>
        <v>-0.16599999999999682</v>
      </c>
      <c r="C70" s="66">
        <f>'data in order'!AD45</f>
        <v>-1.1066666666666454E-3</v>
      </c>
      <c r="D70" s="79">
        <v>150</v>
      </c>
    </row>
    <row r="71" spans="1:4" x14ac:dyDescent="0.25">
      <c r="A71" s="79">
        <v>3</v>
      </c>
      <c r="B71" s="79">
        <f>'data in order'!AI45</f>
        <v>-0.10200000000000387</v>
      </c>
      <c r="C71" s="66">
        <f>'data in order'!AJ45</f>
        <v>-6.8000000000002574E-4</v>
      </c>
      <c r="D71" s="79">
        <v>150</v>
      </c>
    </row>
    <row r="72" spans="1:4" x14ac:dyDescent="0.25">
      <c r="A72" s="79">
        <v>3</v>
      </c>
      <c r="B72" s="79">
        <f>'data in order'!K46</f>
        <v>-9.7000000000008413E-2</v>
      </c>
      <c r="C72" s="66">
        <f>'data in order'!L46</f>
        <v>-4.8500000000004204E-4</v>
      </c>
      <c r="D72" s="79">
        <v>200</v>
      </c>
    </row>
    <row r="73" spans="1:4" x14ac:dyDescent="0.25">
      <c r="A73" s="79">
        <v>3</v>
      </c>
      <c r="B73" s="79">
        <f>'data in order'!Q46</f>
        <v>-5.1999999999992497E-2</v>
      </c>
      <c r="C73" s="66">
        <f>'data in order'!R46</f>
        <v>-2.5999999999996246E-4</v>
      </c>
      <c r="D73" s="79">
        <v>200</v>
      </c>
    </row>
    <row r="74" spans="1:4" x14ac:dyDescent="0.25">
      <c r="A74" s="79">
        <v>3</v>
      </c>
      <c r="B74" s="79">
        <f>'data in order'!W46</f>
        <v>-0.13300000000000978</v>
      </c>
      <c r="C74" s="66">
        <f>'data in order'!X46</f>
        <v>-6.6500000000004891E-4</v>
      </c>
      <c r="D74" s="79">
        <v>200</v>
      </c>
    </row>
    <row r="75" spans="1:4" x14ac:dyDescent="0.25">
      <c r="A75" s="79">
        <v>3</v>
      </c>
      <c r="B75" s="79">
        <f>'data in order'!AC46</f>
        <v>-0.21899999999999409</v>
      </c>
      <c r="C75" s="66">
        <f>'data in order'!AD46</f>
        <v>-1.0949999999999703E-3</v>
      </c>
      <c r="D75" s="79">
        <v>200</v>
      </c>
    </row>
    <row r="76" spans="1:4" x14ac:dyDescent="0.25">
      <c r="A76" s="79">
        <v>3</v>
      </c>
      <c r="B76" s="79">
        <f>'data in order'!AI46</f>
        <v>-0.12000000000000455</v>
      </c>
      <c r="C76" s="66">
        <f>'data in order'!AJ46</f>
        <v>-6.0000000000002272E-4</v>
      </c>
      <c r="D76" s="79">
        <v>200</v>
      </c>
    </row>
    <row r="77" spans="1:4" x14ac:dyDescent="0.25">
      <c r="A77" s="79">
        <v>4</v>
      </c>
      <c r="B77" s="79">
        <f>'data in order'!K59</f>
        <v>-5.0000000000007816E-3</v>
      </c>
      <c r="C77" s="66">
        <f>'data in order'!L59</f>
        <v>-5.0000000000007818E-4</v>
      </c>
      <c r="D77" s="79">
        <v>10</v>
      </c>
    </row>
    <row r="78" spans="1:4" x14ac:dyDescent="0.25">
      <c r="A78" s="79">
        <v>4</v>
      </c>
      <c r="B78" s="79">
        <f>'data in order'!Q59</f>
        <v>5.7000000000000384E-2</v>
      </c>
      <c r="C78" s="66">
        <f>'data in order'!R59</f>
        <v>5.7000000000000384E-3</v>
      </c>
      <c r="D78" s="79">
        <v>10</v>
      </c>
    </row>
    <row r="79" spans="1:4" x14ac:dyDescent="0.25">
      <c r="A79" s="79">
        <v>4</v>
      </c>
      <c r="B79" s="79">
        <f>'data in order'!W59</f>
        <v>6.1999999999999389E-2</v>
      </c>
      <c r="C79" s="66">
        <f>'data in order'!X59</f>
        <v>6.1999999999999391E-3</v>
      </c>
      <c r="D79" s="79">
        <v>10</v>
      </c>
    </row>
    <row r="80" spans="1:4" x14ac:dyDescent="0.25">
      <c r="A80" s="79">
        <v>4</v>
      </c>
      <c r="B80" s="79">
        <f>'data in order'!AC59</f>
        <v>3.5000000000000142E-2</v>
      </c>
      <c r="C80" s="66">
        <f>'data in order'!AD59</f>
        <v>3.5000000000000144E-3</v>
      </c>
      <c r="D80" s="79">
        <v>10</v>
      </c>
    </row>
    <row r="81" spans="1:4" x14ac:dyDescent="0.25">
      <c r="A81" s="79">
        <v>4</v>
      </c>
      <c r="B81" s="79">
        <f>'data in order'!AI59</f>
        <v>5.1000000000000156E-2</v>
      </c>
      <c r="C81" s="66">
        <f>'data in order'!AJ59</f>
        <v>5.100000000000016E-3</v>
      </c>
      <c r="D81" s="79">
        <v>10</v>
      </c>
    </row>
    <row r="82" spans="1:4" x14ac:dyDescent="0.25">
      <c r="A82" s="79">
        <v>4</v>
      </c>
      <c r="B82" s="79">
        <f>'data in order'!K60</f>
        <v>4.399999999999693E-2</v>
      </c>
      <c r="C82" s="66">
        <f>'data in order'!L60</f>
        <v>8.7999999999993856E-4</v>
      </c>
      <c r="D82" s="79">
        <v>50</v>
      </c>
    </row>
    <row r="83" spans="1:4" x14ac:dyDescent="0.25">
      <c r="A83" s="79">
        <v>4</v>
      </c>
      <c r="B83" s="79">
        <f>'data in order'!Q60</f>
        <v>3.0000000000001137E-2</v>
      </c>
      <c r="C83" s="66">
        <f>'data in order'!R60</f>
        <v>6.0000000000002272E-4</v>
      </c>
      <c r="D83" s="79">
        <v>50</v>
      </c>
    </row>
    <row r="84" spans="1:4" x14ac:dyDescent="0.25">
      <c r="A84" s="79">
        <v>4</v>
      </c>
      <c r="B84" s="79">
        <f>'data in order'!W60</f>
        <v>-2.4000000000000909E-2</v>
      </c>
      <c r="C84" s="66">
        <f>'data in order'!X60</f>
        <v>-4.8000000000001817E-4</v>
      </c>
      <c r="D84" s="79">
        <v>50</v>
      </c>
    </row>
    <row r="85" spans="1:4" x14ac:dyDescent="0.25">
      <c r="A85" s="79">
        <v>4</v>
      </c>
      <c r="B85" s="79">
        <f>'data in order'!AC60</f>
        <v>-9.9999999999980105E-3</v>
      </c>
      <c r="C85" s="66">
        <f>'data in order'!AD60</f>
        <v>-1.9999999999996022E-4</v>
      </c>
      <c r="D85" s="79">
        <v>50</v>
      </c>
    </row>
    <row r="86" spans="1:4" x14ac:dyDescent="0.25">
      <c r="A86" s="79">
        <v>4</v>
      </c>
      <c r="B86" s="79">
        <f>'data in order'!AI60</f>
        <v>9.0000000000003411E-3</v>
      </c>
      <c r="C86" s="66">
        <f>'data in order'!AJ60</f>
        <v>1.8000000000000681E-4</v>
      </c>
      <c r="D86" s="79">
        <v>50</v>
      </c>
    </row>
    <row r="87" spans="1:4" x14ac:dyDescent="0.25">
      <c r="A87" s="79">
        <v>4</v>
      </c>
      <c r="B87" s="79">
        <f>'data in order'!K61</f>
        <v>-3.1000000000005912E-2</v>
      </c>
      <c r="C87" s="66">
        <f>'data in order'!L61</f>
        <v>-3.1000000000005914E-4</v>
      </c>
      <c r="D87" s="79">
        <v>100</v>
      </c>
    </row>
    <row r="88" spans="1:4" x14ac:dyDescent="0.25">
      <c r="A88" s="79">
        <v>4</v>
      </c>
      <c r="B88" s="79">
        <f>'data in order'!Q61</f>
        <v>6.0000000000002274E-3</v>
      </c>
      <c r="C88" s="66">
        <f>'data in order'!R61</f>
        <v>6.0000000000002272E-5</v>
      </c>
      <c r="D88" s="79">
        <v>100</v>
      </c>
    </row>
    <row r="89" spans="1:4" x14ac:dyDescent="0.25">
      <c r="A89" s="79">
        <v>4</v>
      </c>
      <c r="B89" s="79">
        <f>'data in order'!W61</f>
        <v>-9.0000000000003411E-2</v>
      </c>
      <c r="C89" s="66">
        <f>'data in order'!X61</f>
        <v>-9.0000000000003413E-4</v>
      </c>
      <c r="D89" s="79">
        <v>100</v>
      </c>
    </row>
    <row r="90" spans="1:4" x14ac:dyDescent="0.25">
      <c r="A90" s="79">
        <v>4</v>
      </c>
      <c r="B90" s="79">
        <f>'data in order'!AC61</f>
        <v>-0.16800000000000637</v>
      </c>
      <c r="C90" s="66">
        <f>'data in order'!AD61</f>
        <v>-1.6800000000000636E-3</v>
      </c>
      <c r="D90" s="79">
        <v>100</v>
      </c>
    </row>
    <row r="91" spans="1:4" x14ac:dyDescent="0.25">
      <c r="A91" s="79">
        <v>4</v>
      </c>
      <c r="B91" s="79">
        <f>'data in order'!AI61</f>
        <v>-8.4999999999993747E-2</v>
      </c>
      <c r="C91" s="66">
        <f>'data in order'!AJ61</f>
        <v>-8.499999999999375E-4</v>
      </c>
      <c r="D91" s="79">
        <v>100</v>
      </c>
    </row>
    <row r="92" spans="1:4" x14ac:dyDescent="0.25">
      <c r="A92" s="79">
        <v>4</v>
      </c>
      <c r="B92" s="79">
        <f>'data in order'!K62</f>
        <v>-9.1000000000008185E-2</v>
      </c>
      <c r="C92" s="66">
        <f>'data in order'!L62</f>
        <v>-6.0666666666672124E-4</v>
      </c>
      <c r="D92" s="79">
        <v>150</v>
      </c>
    </row>
    <row r="93" spans="1:4" x14ac:dyDescent="0.25">
      <c r="A93" s="79">
        <v>4</v>
      </c>
      <c r="B93" s="79">
        <f>'data in order'!Q62</f>
        <v>-3.8999999999987267E-2</v>
      </c>
      <c r="C93" s="66">
        <f>'data in order'!R62</f>
        <v>-2.5999999999991514E-4</v>
      </c>
      <c r="D93" s="79">
        <v>150</v>
      </c>
    </row>
    <row r="94" spans="1:4" x14ac:dyDescent="0.25">
      <c r="A94" s="79">
        <v>4</v>
      </c>
      <c r="B94" s="79">
        <f>'data in order'!W62</f>
        <v>-0.11899999999999977</v>
      </c>
      <c r="C94" s="66">
        <f>'data in order'!X62</f>
        <v>-7.9333333333333176E-4</v>
      </c>
      <c r="D94" s="79">
        <v>150</v>
      </c>
    </row>
    <row r="95" spans="1:4" x14ac:dyDescent="0.25">
      <c r="A95" s="79">
        <v>4</v>
      </c>
      <c r="B95" s="79">
        <f>'data in order'!AC62</f>
        <v>-0.23099999999999454</v>
      </c>
      <c r="C95" s="66">
        <f>'data in order'!AD62</f>
        <v>-1.5399999999999637E-3</v>
      </c>
      <c r="D95" s="79">
        <v>150</v>
      </c>
    </row>
    <row r="96" spans="1:4" x14ac:dyDescent="0.25">
      <c r="A96" s="79">
        <v>4</v>
      </c>
      <c r="B96" s="79">
        <f>'data in order'!AI62</f>
        <v>-0.11600000000001387</v>
      </c>
      <c r="C96" s="66">
        <f>'data in order'!AJ62</f>
        <v>-7.7333333333342582E-4</v>
      </c>
      <c r="D96" s="79">
        <v>150</v>
      </c>
    </row>
    <row r="97" spans="1:4" x14ac:dyDescent="0.25">
      <c r="A97" s="79">
        <v>4</v>
      </c>
      <c r="B97" s="79">
        <f>'data in order'!K63</f>
        <v>-0.10599999999999454</v>
      </c>
      <c r="C97" s="66">
        <f>'data in order'!L63</f>
        <v>-5.2999999999997277E-4</v>
      </c>
      <c r="D97" s="79">
        <v>200</v>
      </c>
    </row>
    <row r="98" spans="1:4" x14ac:dyDescent="0.25">
      <c r="A98" s="79">
        <v>4</v>
      </c>
      <c r="B98" s="79">
        <f>'data in order'!Q63</f>
        <v>-5.6999999999987949E-2</v>
      </c>
      <c r="C98" s="66">
        <f>'data in order'!R63</f>
        <v>-2.8499999999993976E-4</v>
      </c>
      <c r="D98" s="79">
        <v>200</v>
      </c>
    </row>
    <row r="99" spans="1:4" x14ac:dyDescent="0.25">
      <c r="A99" s="79">
        <v>4</v>
      </c>
      <c r="B99" s="79">
        <f>'data in order'!W63</f>
        <v>-0.10800000000000409</v>
      </c>
      <c r="C99" s="66">
        <f>'data in order'!X63</f>
        <v>-5.400000000000205E-4</v>
      </c>
      <c r="D99" s="79">
        <v>200</v>
      </c>
    </row>
    <row r="100" spans="1:4" x14ac:dyDescent="0.25">
      <c r="A100" s="79">
        <v>4</v>
      </c>
      <c r="B100" s="79">
        <f>'data in order'!AC63</f>
        <v>-0.26599999999999113</v>
      </c>
      <c r="C100" s="66">
        <f>'data in order'!AD63</f>
        <v>-1.3299999999999556E-3</v>
      </c>
      <c r="D100" s="79">
        <v>200</v>
      </c>
    </row>
    <row r="101" spans="1:4" x14ac:dyDescent="0.25">
      <c r="A101" s="79">
        <v>4</v>
      </c>
      <c r="B101" s="79">
        <f>'data in order'!AI63</f>
        <v>-0.1279999999999859</v>
      </c>
      <c r="C101" s="66">
        <f>'data in order'!AJ63</f>
        <v>-6.3999999999992947E-4</v>
      </c>
      <c r="D101" s="79">
        <v>200</v>
      </c>
    </row>
    <row r="102" spans="1:4" x14ac:dyDescent="0.25">
      <c r="A102" s="79">
        <v>5</v>
      </c>
      <c r="B102" s="79">
        <f>'data in order'!K76</f>
        <v>6.0999999999999943E-2</v>
      </c>
      <c r="C102" s="66">
        <f>'data in order'!L76</f>
        <v>6.0999999999999943E-3</v>
      </c>
      <c r="D102" s="79">
        <v>10</v>
      </c>
    </row>
    <row r="103" spans="1:4" x14ac:dyDescent="0.25">
      <c r="A103" s="79">
        <v>5</v>
      </c>
      <c r="B103" s="79">
        <f>'data in order'!Q76</f>
        <v>5.7000000000000384E-2</v>
      </c>
      <c r="C103" s="66">
        <f>'data in order'!R76</f>
        <v>5.7000000000000384E-3</v>
      </c>
      <c r="D103" s="79">
        <v>10</v>
      </c>
    </row>
    <row r="104" spans="1:4" x14ac:dyDescent="0.25">
      <c r="A104" s="79">
        <v>5</v>
      </c>
      <c r="B104" s="79">
        <f>'data in order'!W76</f>
        <v>7.4999999999999289E-2</v>
      </c>
      <c r="C104" s="66">
        <f>'data in order'!X76</f>
        <v>7.4999999999999286E-3</v>
      </c>
      <c r="D104" s="79">
        <v>10</v>
      </c>
    </row>
    <row r="105" spans="1:4" x14ac:dyDescent="0.25">
      <c r="A105" s="79">
        <v>5</v>
      </c>
      <c r="B105" s="79">
        <f>'data in order'!AC76</f>
        <v>5.7000000000000384E-2</v>
      </c>
      <c r="C105" s="66">
        <f>'data in order'!AD76</f>
        <v>5.7000000000000384E-3</v>
      </c>
      <c r="D105" s="79">
        <v>10</v>
      </c>
    </row>
    <row r="106" spans="1:4" x14ac:dyDescent="0.25">
      <c r="A106" s="79">
        <v>5</v>
      </c>
      <c r="B106" s="79">
        <f>'data in order'!AI76</f>
        <v>3.1000000000000583E-2</v>
      </c>
      <c r="C106" s="66">
        <f>'data in order'!AJ76</f>
        <v>3.1000000000000584E-3</v>
      </c>
      <c r="D106" s="79">
        <v>10</v>
      </c>
    </row>
    <row r="107" spans="1:4" x14ac:dyDescent="0.25">
      <c r="A107" s="79">
        <v>5</v>
      </c>
      <c r="B107" s="79">
        <f>'data in order'!K77</f>
        <v>1.7000000000003013E-2</v>
      </c>
      <c r="C107" s="66">
        <f>'data in order'!L77</f>
        <v>3.4000000000006025E-4</v>
      </c>
      <c r="D107" s="79">
        <v>50</v>
      </c>
    </row>
    <row r="108" spans="1:4" x14ac:dyDescent="0.25">
      <c r="A108" s="79">
        <v>5</v>
      </c>
      <c r="B108" s="79">
        <f>'data in order'!Q77</f>
        <v>-3.0999999999998806E-2</v>
      </c>
      <c r="C108" s="66">
        <f>'data in order'!R77</f>
        <v>-6.1999999999997615E-4</v>
      </c>
      <c r="D108" s="79">
        <v>50</v>
      </c>
    </row>
    <row r="109" spans="1:4" x14ac:dyDescent="0.25">
      <c r="A109" s="79">
        <v>5</v>
      </c>
      <c r="B109" s="79">
        <f>'data in order'!W77</f>
        <v>-1.1000000000002785E-2</v>
      </c>
      <c r="C109" s="66">
        <f>'data in order'!X77</f>
        <v>-2.2000000000005571E-4</v>
      </c>
      <c r="D109" s="79">
        <v>50</v>
      </c>
    </row>
    <row r="110" spans="1:4" x14ac:dyDescent="0.25">
      <c r="A110" s="79">
        <v>5</v>
      </c>
      <c r="B110" s="79">
        <f>'data in order'!AC77</f>
        <v>-2.9000000000003467E-2</v>
      </c>
      <c r="C110" s="66">
        <f>'data in order'!AD77</f>
        <v>-5.8000000000006939E-4</v>
      </c>
      <c r="D110" s="79">
        <v>50</v>
      </c>
    </row>
    <row r="111" spans="1:4" x14ac:dyDescent="0.25">
      <c r="A111" s="79">
        <v>5</v>
      </c>
      <c r="B111" s="79">
        <f>'data in order'!AI77</f>
        <v>-3.9999999999977831E-3</v>
      </c>
      <c r="C111" s="66">
        <f>'data in order'!AJ77</f>
        <v>-7.9999999999955663E-5</v>
      </c>
      <c r="D111" s="79">
        <v>50</v>
      </c>
    </row>
    <row r="112" spans="1:4" x14ac:dyDescent="0.25">
      <c r="A112" s="79">
        <v>5</v>
      </c>
      <c r="B112" s="79">
        <f>'data in order'!K78</f>
        <v>-5.8000000000006935E-2</v>
      </c>
      <c r="C112" s="66">
        <f>'data in order'!L78</f>
        <v>-5.8000000000006939E-4</v>
      </c>
      <c r="D112" s="79">
        <v>100</v>
      </c>
    </row>
    <row r="113" spans="1:4" x14ac:dyDescent="0.25">
      <c r="A113" s="79">
        <v>5</v>
      </c>
      <c r="B113" s="79">
        <f>'data in order'!Q78</f>
        <v>-4.8000000000001819E-2</v>
      </c>
      <c r="C113" s="66">
        <f>'data in order'!R78</f>
        <v>-4.8000000000001817E-4</v>
      </c>
      <c r="D113" s="79">
        <v>100</v>
      </c>
    </row>
    <row r="114" spans="1:4" x14ac:dyDescent="0.25">
      <c r="A114" s="79">
        <v>5</v>
      </c>
      <c r="B114" s="79">
        <f>'data in order'!W78</f>
        <v>-5.2999999999997272E-2</v>
      </c>
      <c r="C114" s="66">
        <f>'data in order'!X78</f>
        <v>-5.2999999999997277E-4</v>
      </c>
      <c r="D114" s="79">
        <v>100</v>
      </c>
    </row>
    <row r="115" spans="1:4" x14ac:dyDescent="0.25">
      <c r="A115" s="79">
        <v>5</v>
      </c>
      <c r="B115" s="79">
        <f>'data in order'!AC78</f>
        <v>-0.12199999999999989</v>
      </c>
      <c r="C115" s="66">
        <f>'data in order'!AD78</f>
        <v>-1.2199999999999989E-3</v>
      </c>
      <c r="D115" s="79">
        <v>100</v>
      </c>
    </row>
    <row r="116" spans="1:4" x14ac:dyDescent="0.25">
      <c r="A116" s="79">
        <v>5</v>
      </c>
      <c r="B116" s="79">
        <f>'data in order'!AI78</f>
        <v>-0.11400000000000432</v>
      </c>
      <c r="C116" s="66">
        <f>'data in order'!AJ78</f>
        <v>-1.1400000000000431E-3</v>
      </c>
      <c r="D116" s="79">
        <v>100</v>
      </c>
    </row>
    <row r="117" spans="1:4" x14ac:dyDescent="0.25">
      <c r="A117" s="79">
        <v>5</v>
      </c>
      <c r="B117" s="79">
        <f>'data in order'!K79</f>
        <v>-0.11899999999999977</v>
      </c>
      <c r="C117" s="66">
        <f>'data in order'!L79</f>
        <v>-7.9333333333333176E-4</v>
      </c>
      <c r="D117" s="79">
        <v>150</v>
      </c>
    </row>
    <row r="118" spans="1:4" x14ac:dyDescent="0.25">
      <c r="A118" s="79">
        <v>5</v>
      </c>
      <c r="B118" s="79">
        <f>'data in order'!Q79</f>
        <v>-7.9000000000007731E-2</v>
      </c>
      <c r="C118" s="66">
        <f>'data in order'!R79</f>
        <v>-5.2666666666671821E-4</v>
      </c>
      <c r="D118" s="79">
        <v>150</v>
      </c>
    </row>
    <row r="119" spans="1:4" x14ac:dyDescent="0.25">
      <c r="A119" s="79">
        <v>5</v>
      </c>
      <c r="B119" s="79">
        <f>'data in order'!W79</f>
        <v>-0.12600000000000477</v>
      </c>
      <c r="C119" s="66">
        <f>'data in order'!X79</f>
        <v>-8.400000000000318E-4</v>
      </c>
      <c r="D119" s="79">
        <v>150</v>
      </c>
    </row>
    <row r="120" spans="1:4" x14ac:dyDescent="0.25">
      <c r="A120" s="79">
        <v>5</v>
      </c>
      <c r="B120" s="79">
        <f>'data in order'!AC79</f>
        <v>-0.1769999999999925</v>
      </c>
      <c r="C120" s="66">
        <f>'data in order'!AD79</f>
        <v>-1.17999999999995E-3</v>
      </c>
      <c r="D120" s="79">
        <v>150</v>
      </c>
    </row>
    <row r="121" spans="1:4" x14ac:dyDescent="0.25">
      <c r="A121" s="79">
        <v>5</v>
      </c>
      <c r="B121" s="79">
        <f>'data in order'!AI79</f>
        <v>-0.10599999999999454</v>
      </c>
      <c r="C121" s="66">
        <f>'data in order'!AJ79</f>
        <v>-7.0666666666663032E-4</v>
      </c>
      <c r="D121" s="79">
        <v>150</v>
      </c>
    </row>
    <row r="122" spans="1:4" x14ac:dyDescent="0.25">
      <c r="A122" s="79">
        <v>5</v>
      </c>
      <c r="B122" s="79">
        <f>'data in order'!K80</f>
        <v>-0.13499999999999091</v>
      </c>
      <c r="C122" s="66">
        <f>'data in order'!L80</f>
        <v>-6.749999999999545E-4</v>
      </c>
      <c r="D122" s="79">
        <v>200</v>
      </c>
    </row>
    <row r="123" spans="1:4" x14ac:dyDescent="0.25">
      <c r="A123" s="79">
        <v>5</v>
      </c>
      <c r="B123" s="79">
        <f>'data in order'!Q80</f>
        <v>-6.0000000000002274E-2</v>
      </c>
      <c r="C123" s="66">
        <f>'data in order'!R80</f>
        <v>-3.0000000000001136E-4</v>
      </c>
      <c r="D123" s="79">
        <v>200</v>
      </c>
    </row>
    <row r="124" spans="1:4" x14ac:dyDescent="0.25">
      <c r="A124" s="79">
        <v>5</v>
      </c>
      <c r="B124" s="79">
        <f>'data in order'!W80</f>
        <v>-0.12999999999999545</v>
      </c>
      <c r="C124" s="66">
        <f>'data in order'!X80</f>
        <v>-6.4999999999997731E-4</v>
      </c>
      <c r="D124" s="79">
        <v>200</v>
      </c>
    </row>
    <row r="125" spans="1:4" x14ac:dyDescent="0.25">
      <c r="A125" s="79">
        <v>5</v>
      </c>
      <c r="B125" s="79">
        <f>'data in order'!AC80</f>
        <v>-0.1910000000000025</v>
      </c>
      <c r="C125" s="66">
        <f>'data in order'!AD80</f>
        <v>-9.5500000000001248E-4</v>
      </c>
      <c r="D125" s="79">
        <v>200</v>
      </c>
    </row>
    <row r="126" spans="1:4" x14ac:dyDescent="0.25">
      <c r="A126" s="79">
        <v>5</v>
      </c>
      <c r="B126" s="79">
        <f>'data in order'!AI80</f>
        <v>-8.7999999999993861E-2</v>
      </c>
      <c r="C126" s="66">
        <f>'data in order'!AJ80</f>
        <v>-4.3999999999996928E-4</v>
      </c>
      <c r="D126" s="79">
        <v>200</v>
      </c>
    </row>
    <row r="127" spans="1:4" x14ac:dyDescent="0.25">
      <c r="A127" s="79">
        <v>6</v>
      </c>
      <c r="B127" s="79">
        <f>'data in order'!K93</f>
        <v>-6.9000000000000838E-2</v>
      </c>
      <c r="C127" s="66">
        <f>'data in order'!L93</f>
        <v>-6.900000000000084E-3</v>
      </c>
      <c r="D127" s="79">
        <v>10</v>
      </c>
    </row>
    <row r="128" spans="1:4" x14ac:dyDescent="0.25">
      <c r="A128" s="79">
        <v>6</v>
      </c>
      <c r="B128" s="79">
        <f>'data in order'!Q93</f>
        <v>5.4999999999999716E-2</v>
      </c>
      <c r="C128" s="66">
        <f>'data in order'!R93</f>
        <v>5.4999999999999719E-3</v>
      </c>
      <c r="D128" s="79">
        <v>10</v>
      </c>
    </row>
    <row r="129" spans="1:4" x14ac:dyDescent="0.25">
      <c r="A129" s="79">
        <v>6</v>
      </c>
      <c r="B129" s="79">
        <f>'data in order'!W93</f>
        <v>5.7000000000000384E-2</v>
      </c>
      <c r="C129" s="66">
        <f>'data in order'!X93</f>
        <v>5.7000000000000384E-3</v>
      </c>
      <c r="D129" s="79">
        <v>10</v>
      </c>
    </row>
    <row r="130" spans="1:4" x14ac:dyDescent="0.25">
      <c r="A130" s="79">
        <v>6</v>
      </c>
      <c r="B130" s="79">
        <f>'data in order'!AC93</f>
        <v>1.8000000000000682E-2</v>
      </c>
      <c r="C130" s="66">
        <f>'data in order'!AD93</f>
        <v>1.8000000000000683E-3</v>
      </c>
      <c r="D130" s="79">
        <v>10</v>
      </c>
    </row>
    <row r="131" spans="1:4" x14ac:dyDescent="0.25">
      <c r="A131" s="79">
        <v>6</v>
      </c>
      <c r="B131" s="79">
        <f>'data in order'!AI93</f>
        <v>7.0000000000000284E-2</v>
      </c>
      <c r="C131" s="66">
        <f>'data in order'!AJ93</f>
        <v>7.0000000000000288E-3</v>
      </c>
      <c r="D131" s="79">
        <v>10</v>
      </c>
    </row>
    <row r="132" spans="1:4" x14ac:dyDescent="0.25">
      <c r="A132" s="79">
        <v>6</v>
      </c>
      <c r="B132" s="79">
        <f>'data in order'!K94</f>
        <v>-1.5000000000000568E-2</v>
      </c>
      <c r="C132" s="66">
        <f>'data in order'!L94</f>
        <v>-3.0000000000001136E-4</v>
      </c>
      <c r="D132" s="79">
        <v>50</v>
      </c>
    </row>
    <row r="133" spans="1:4" x14ac:dyDescent="0.25">
      <c r="A133" s="79">
        <v>6</v>
      </c>
      <c r="B133" s="79">
        <f>'data in order'!Q94</f>
        <v>1.4000000000002899E-2</v>
      </c>
      <c r="C133" s="66">
        <f>'data in order'!R94</f>
        <v>2.8000000000005798E-4</v>
      </c>
      <c r="D133" s="79">
        <v>50</v>
      </c>
    </row>
    <row r="134" spans="1:4" x14ac:dyDescent="0.25">
      <c r="A134" s="79">
        <v>6</v>
      </c>
      <c r="B134" s="79">
        <f>'data in order'!W94</f>
        <v>-3.0000000000001137E-3</v>
      </c>
      <c r="C134" s="66">
        <f>'data in order'!X94</f>
        <v>-6.0000000000002272E-5</v>
      </c>
      <c r="D134" s="79">
        <v>50</v>
      </c>
    </row>
    <row r="135" spans="1:4" x14ac:dyDescent="0.25">
      <c r="A135" s="79">
        <v>6</v>
      </c>
      <c r="B135" s="79">
        <f>'data in order'!AC94</f>
        <v>-4.9999999999997158E-2</v>
      </c>
      <c r="C135" s="66">
        <f>'data in order'!AD94</f>
        <v>-9.9999999999994321E-4</v>
      </c>
      <c r="D135" s="79">
        <v>50</v>
      </c>
    </row>
    <row r="136" spans="1:4" x14ac:dyDescent="0.25">
      <c r="A136" s="79">
        <v>6</v>
      </c>
      <c r="B136" s="79">
        <f>'data in order'!AI94</f>
        <v>6.0000000000002274E-2</v>
      </c>
      <c r="C136" s="66">
        <f>'data in order'!AJ94</f>
        <v>1.2000000000000454E-3</v>
      </c>
      <c r="D136" s="79">
        <v>50</v>
      </c>
    </row>
    <row r="137" spans="1:4" x14ac:dyDescent="0.25">
      <c r="A137" s="79">
        <v>6</v>
      </c>
      <c r="B137" s="79">
        <f>'data in order'!K95</f>
        <v>-0.16500000000000625</v>
      </c>
      <c r="C137" s="66">
        <f>'data in order'!L95</f>
        <v>-1.6500000000000624E-3</v>
      </c>
      <c r="D137" s="79">
        <v>100</v>
      </c>
    </row>
    <row r="138" spans="1:4" x14ac:dyDescent="0.25">
      <c r="A138" s="79">
        <v>6</v>
      </c>
      <c r="B138" s="79">
        <f>'data in order'!Q95</f>
        <v>-3.4000000000006025E-2</v>
      </c>
      <c r="C138" s="66">
        <f>'data in order'!R95</f>
        <v>-3.4000000000006025E-4</v>
      </c>
      <c r="D138" s="79">
        <v>100</v>
      </c>
    </row>
    <row r="139" spans="1:4" x14ac:dyDescent="0.25">
      <c r="A139" s="79">
        <v>6</v>
      </c>
      <c r="B139" s="79">
        <f>'data in order'!W95</f>
        <v>-4.0000000000006253E-2</v>
      </c>
      <c r="C139" s="66">
        <f>'data in order'!X95</f>
        <v>-4.0000000000006252E-4</v>
      </c>
      <c r="D139" s="79">
        <v>100</v>
      </c>
    </row>
    <row r="140" spans="1:4" x14ac:dyDescent="0.25">
      <c r="A140" s="79">
        <v>6</v>
      </c>
      <c r="B140" s="79">
        <f>'data in order'!AC95</f>
        <v>-0.13299999999999557</v>
      </c>
      <c r="C140" s="66">
        <f>'data in order'!AD95</f>
        <v>-1.3299999999999556E-3</v>
      </c>
      <c r="D140" s="79">
        <v>100</v>
      </c>
    </row>
    <row r="141" spans="1:4" x14ac:dyDescent="0.25">
      <c r="A141" s="79">
        <v>6</v>
      </c>
      <c r="B141" s="79">
        <f>'data in order'!AI95</f>
        <v>-3.7999999999996703E-2</v>
      </c>
      <c r="C141" s="66">
        <f>'data in order'!AJ95</f>
        <v>-3.7999999999996701E-4</v>
      </c>
      <c r="D141" s="79">
        <v>100</v>
      </c>
    </row>
    <row r="142" spans="1:4" x14ac:dyDescent="0.25">
      <c r="A142" s="79">
        <v>6</v>
      </c>
      <c r="B142" s="79">
        <f>'data in order'!K96</f>
        <v>-0.19499999999999318</v>
      </c>
      <c r="C142" s="66">
        <f>'data in order'!L96</f>
        <v>-1.2999999999999546E-3</v>
      </c>
      <c r="D142" s="79">
        <v>150</v>
      </c>
    </row>
    <row r="143" spans="1:4" x14ac:dyDescent="0.25">
      <c r="A143" s="79">
        <v>6</v>
      </c>
      <c r="B143" s="79">
        <f>'data in order'!Q96</f>
        <v>-4.3000000000006366E-2</v>
      </c>
      <c r="C143" s="66">
        <f>'data in order'!R96</f>
        <v>-2.8666666666670912E-4</v>
      </c>
      <c r="D143" s="79">
        <v>150</v>
      </c>
    </row>
    <row r="144" spans="1:4" x14ac:dyDescent="0.25">
      <c r="A144" s="79">
        <v>6</v>
      </c>
      <c r="B144" s="79">
        <f>'data in order'!W96</f>
        <v>-0.10699999999999932</v>
      </c>
      <c r="C144" s="66">
        <f>'data in order'!X96</f>
        <v>-7.1333333333332874E-4</v>
      </c>
      <c r="D144" s="79">
        <v>150</v>
      </c>
    </row>
    <row r="145" spans="1:4" x14ac:dyDescent="0.25">
      <c r="A145" s="79">
        <v>6</v>
      </c>
      <c r="B145" s="79">
        <f>'data in order'!AC96</f>
        <v>-0.21600000000000819</v>
      </c>
      <c r="C145" s="66">
        <f>'data in order'!AD96</f>
        <v>-1.4400000000000545E-3</v>
      </c>
      <c r="D145" s="79">
        <v>150</v>
      </c>
    </row>
    <row r="146" spans="1:4" x14ac:dyDescent="0.25">
      <c r="A146" s="79">
        <v>6</v>
      </c>
      <c r="B146" s="79">
        <f>'data in order'!AI96</f>
        <v>-8.6000000000012733E-2</v>
      </c>
      <c r="C146" s="66">
        <f>'data in order'!AJ96</f>
        <v>-5.7333333333341825E-4</v>
      </c>
      <c r="D146" s="79">
        <v>150</v>
      </c>
    </row>
    <row r="147" spans="1:4" x14ac:dyDescent="0.25">
      <c r="A147" s="79">
        <v>6</v>
      </c>
      <c r="B147" s="79">
        <f>'data in order'!K97</f>
        <v>-0.20099999999999341</v>
      </c>
      <c r="C147" s="66">
        <f>'data in order'!L97</f>
        <v>-1.0049999999999671E-3</v>
      </c>
      <c r="D147" s="79">
        <v>200</v>
      </c>
    </row>
    <row r="148" spans="1:4" x14ac:dyDescent="0.25">
      <c r="A148" s="79">
        <v>6</v>
      </c>
      <c r="B148" s="79">
        <f>'data in order'!Q97</f>
        <v>-4.2000000000001592E-2</v>
      </c>
      <c r="C148" s="66">
        <f>'data in order'!R97</f>
        <v>-2.1000000000000795E-4</v>
      </c>
      <c r="D148" s="79">
        <v>200</v>
      </c>
    </row>
    <row r="149" spans="1:4" x14ac:dyDescent="0.25">
      <c r="A149" s="79">
        <v>6</v>
      </c>
      <c r="B149" s="79">
        <f>'data in order'!W97</f>
        <v>-0.10499999999998977</v>
      </c>
      <c r="C149" s="66">
        <f>'data in order'!X97</f>
        <v>-5.2499999999994879E-4</v>
      </c>
      <c r="D149" s="79">
        <v>200</v>
      </c>
    </row>
    <row r="150" spans="1:4" x14ac:dyDescent="0.25">
      <c r="A150" s="79">
        <v>6</v>
      </c>
      <c r="B150" s="79">
        <f>'data in order'!AC97</f>
        <v>-0.25</v>
      </c>
      <c r="C150" s="66">
        <f>'data in order'!AD97</f>
        <v>-1.25E-3</v>
      </c>
      <c r="D150" s="79">
        <v>200</v>
      </c>
    </row>
    <row r="151" spans="1:4" x14ac:dyDescent="0.25">
      <c r="A151" s="79">
        <v>6</v>
      </c>
      <c r="B151" s="79">
        <f>'data in order'!AI97</f>
        <v>-7.4999999999988631E-2</v>
      </c>
      <c r="C151" s="66">
        <f>'data in order'!AJ97</f>
        <v>-3.7499999999994314E-4</v>
      </c>
      <c r="D151" s="79">
        <v>200</v>
      </c>
    </row>
    <row r="152" spans="1:4" x14ac:dyDescent="0.25">
      <c r="A152" s="79">
        <v>7</v>
      </c>
      <c r="B152" s="79">
        <f>'data in order'!K110</f>
        <v>-6.0000000000002274E-3</v>
      </c>
      <c r="C152" s="66">
        <f>'data in order'!L110</f>
        <v>-6.0000000000002272E-4</v>
      </c>
      <c r="D152" s="79">
        <v>10</v>
      </c>
    </row>
    <row r="153" spans="1:4" x14ac:dyDescent="0.25">
      <c r="A153" s="79">
        <v>7</v>
      </c>
      <c r="B153" s="79">
        <f>'data in order'!Q110</f>
        <v>7.1999999999999176E-2</v>
      </c>
      <c r="C153" s="66">
        <f>'data in order'!R110</f>
        <v>7.1999999999999174E-3</v>
      </c>
      <c r="D153" s="79">
        <v>10</v>
      </c>
    </row>
    <row r="154" spans="1:4" x14ac:dyDescent="0.25">
      <c r="A154" s="79">
        <v>7</v>
      </c>
      <c r="B154" s="79">
        <f>'data in order'!W110</f>
        <v>9.2000000000000526E-2</v>
      </c>
      <c r="C154" s="66">
        <f>'data in order'!X110</f>
        <v>9.2000000000000519E-3</v>
      </c>
      <c r="D154" s="79">
        <v>10</v>
      </c>
    </row>
    <row r="155" spans="1:4" x14ac:dyDescent="0.25">
      <c r="A155" s="79">
        <v>7</v>
      </c>
      <c r="B155" s="79">
        <f>'data in order'!AC110</f>
        <v>6.7999999999999616E-2</v>
      </c>
      <c r="C155" s="66">
        <f>'data in order'!AD110</f>
        <v>6.7999999999999615E-3</v>
      </c>
      <c r="D155" s="79">
        <v>10</v>
      </c>
    </row>
    <row r="156" spans="1:4" x14ac:dyDescent="0.25">
      <c r="A156" s="79">
        <v>7</v>
      </c>
      <c r="B156" s="79">
        <f>'data in order'!AI110</f>
        <v>8.799999999999919E-2</v>
      </c>
      <c r="C156" s="66">
        <f>'data in order'!AJ110</f>
        <v>8.799999999999919E-3</v>
      </c>
      <c r="D156" s="79">
        <v>10</v>
      </c>
    </row>
    <row r="157" spans="1:4" x14ac:dyDescent="0.25">
      <c r="A157" s="79">
        <v>7</v>
      </c>
      <c r="B157" s="79">
        <f>'data in order'!K111</f>
        <v>-6.7000000000000171E-2</v>
      </c>
      <c r="C157" s="66">
        <f>'data in order'!L111</f>
        <v>-1.3400000000000035E-3</v>
      </c>
      <c r="D157" s="79">
        <v>50</v>
      </c>
    </row>
    <row r="158" spans="1:4" x14ac:dyDescent="0.25">
      <c r="A158" s="79">
        <v>7</v>
      </c>
      <c r="B158" s="79">
        <f>'data in order'!Q111</f>
        <v>4.8000000000001819E-2</v>
      </c>
      <c r="C158" s="66">
        <f>'data in order'!R111</f>
        <v>9.6000000000003635E-4</v>
      </c>
      <c r="D158" s="79">
        <v>50</v>
      </c>
    </row>
    <row r="159" spans="1:4" x14ac:dyDescent="0.25">
      <c r="A159" s="79">
        <v>7</v>
      </c>
      <c r="B159" s="79">
        <f>'data in order'!W111</f>
        <v>-9.0000000000003411E-3</v>
      </c>
      <c r="C159" s="66">
        <f>'data in order'!X111</f>
        <v>-1.8000000000000681E-4</v>
      </c>
      <c r="D159" s="79">
        <v>50</v>
      </c>
    </row>
    <row r="160" spans="1:4" x14ac:dyDescent="0.25">
      <c r="A160" s="79">
        <v>7</v>
      </c>
      <c r="B160" s="79">
        <f>'data in order'!AC111</f>
        <v>-3.7999999999996703E-2</v>
      </c>
      <c r="C160" s="66">
        <f>'data in order'!AD111</f>
        <v>-7.5999999999993401E-4</v>
      </c>
      <c r="D160" s="79">
        <v>50</v>
      </c>
    </row>
    <row r="161" spans="1:4" x14ac:dyDescent="0.25">
      <c r="A161" s="79">
        <v>7</v>
      </c>
      <c r="B161" s="79">
        <f>'data in order'!AI111</f>
        <v>5.1999999999999602E-2</v>
      </c>
      <c r="C161" s="66">
        <f>'data in order'!AJ111</f>
        <v>1.0399999999999921E-3</v>
      </c>
      <c r="D161" s="79">
        <v>50</v>
      </c>
    </row>
    <row r="162" spans="1:4" x14ac:dyDescent="0.25">
      <c r="A162" s="79">
        <v>7</v>
      </c>
      <c r="B162" s="79">
        <f>'data in order'!K112</f>
        <v>-0.12300000000000466</v>
      </c>
      <c r="C162" s="66">
        <f>'data in order'!L112</f>
        <v>-1.2300000000000466E-3</v>
      </c>
      <c r="D162" s="79">
        <v>100</v>
      </c>
    </row>
    <row r="163" spans="1:4" x14ac:dyDescent="0.25">
      <c r="A163" s="79">
        <v>7</v>
      </c>
      <c r="B163" s="79">
        <f>'data in order'!Q112</f>
        <v>-3.7999999999996703E-2</v>
      </c>
      <c r="C163" s="66">
        <f>'data in order'!R112</f>
        <v>-3.7999999999996701E-4</v>
      </c>
      <c r="D163" s="79">
        <v>100</v>
      </c>
    </row>
    <row r="164" spans="1:4" x14ac:dyDescent="0.25">
      <c r="A164" s="79">
        <v>7</v>
      </c>
      <c r="B164" s="79">
        <f>'data in order'!W112</f>
        <v>-5.5999999999997385E-2</v>
      </c>
      <c r="C164" s="66">
        <f>'data in order'!X112</f>
        <v>-5.5999999999997382E-4</v>
      </c>
      <c r="D164" s="79">
        <v>100</v>
      </c>
    </row>
    <row r="165" spans="1:4" x14ac:dyDescent="0.25">
      <c r="A165" s="79">
        <v>7</v>
      </c>
      <c r="B165" s="79">
        <f>'data in order'!AC112</f>
        <v>-8.7000000000003297E-2</v>
      </c>
      <c r="C165" s="66">
        <f>'data in order'!AD112</f>
        <v>-8.7000000000003296E-4</v>
      </c>
      <c r="D165" s="79">
        <v>100</v>
      </c>
    </row>
    <row r="166" spans="1:4" x14ac:dyDescent="0.25">
      <c r="A166" s="79">
        <v>7</v>
      </c>
      <c r="B166" s="79">
        <f>'data in order'!AI112</f>
        <v>-3.7000000000006139E-2</v>
      </c>
      <c r="C166" s="66">
        <f>'data in order'!AJ112</f>
        <v>-3.7000000000006141E-4</v>
      </c>
      <c r="D166" s="79">
        <v>100</v>
      </c>
    </row>
    <row r="167" spans="1:4" x14ac:dyDescent="0.25">
      <c r="A167" s="79">
        <v>7</v>
      </c>
      <c r="B167" s="79">
        <f>'data in order'!K113</f>
        <v>-0.18600000000000705</v>
      </c>
      <c r="C167" s="66">
        <f>'data in order'!L113</f>
        <v>-1.2400000000000471E-3</v>
      </c>
      <c r="D167" s="79">
        <v>150</v>
      </c>
    </row>
    <row r="168" spans="1:4" x14ac:dyDescent="0.25">
      <c r="A168" s="79">
        <v>7</v>
      </c>
      <c r="B168" s="79">
        <f>'data in order'!Q113</f>
        <v>-3.6000000000001364E-2</v>
      </c>
      <c r="C168" s="66">
        <f>'data in order'!R113</f>
        <v>-2.4000000000000909E-4</v>
      </c>
      <c r="D168" s="79">
        <v>150</v>
      </c>
    </row>
    <row r="169" spans="1:4" x14ac:dyDescent="0.25">
      <c r="A169" s="79">
        <v>7</v>
      </c>
      <c r="B169" s="79">
        <f>'data in order'!W113</f>
        <v>-0.11299999999999955</v>
      </c>
      <c r="C169" s="66">
        <f>'data in order'!X113</f>
        <v>-7.5333333333333025E-4</v>
      </c>
      <c r="D169" s="79">
        <v>150</v>
      </c>
    </row>
    <row r="170" spans="1:4" x14ac:dyDescent="0.25">
      <c r="A170" s="79">
        <v>7</v>
      </c>
      <c r="B170" s="79">
        <f>'data in order'!AC113</f>
        <v>-0.19999999999998863</v>
      </c>
      <c r="C170" s="66">
        <f>'data in order'!AD113</f>
        <v>-1.3333333333332576E-3</v>
      </c>
      <c r="D170" s="79">
        <v>150</v>
      </c>
    </row>
    <row r="171" spans="1:4" x14ac:dyDescent="0.25">
      <c r="A171" s="79">
        <v>7</v>
      </c>
      <c r="B171" s="79">
        <f>'data in order'!AI113</f>
        <v>-7.4999999999988631E-2</v>
      </c>
      <c r="C171" s="66">
        <f>'data in order'!AJ113</f>
        <v>-4.9999999999992422E-4</v>
      </c>
      <c r="D171" s="79">
        <v>150</v>
      </c>
    </row>
    <row r="172" spans="1:4" x14ac:dyDescent="0.25">
      <c r="A172" s="79">
        <v>7</v>
      </c>
      <c r="B172" s="79">
        <f>'data in order'!K114</f>
        <v>-0.18000000000000682</v>
      </c>
      <c r="C172" s="66">
        <f>'data in order'!L114</f>
        <v>-9.0000000000003413E-4</v>
      </c>
      <c r="D172" s="79">
        <v>200</v>
      </c>
    </row>
    <row r="173" spans="1:4" x14ac:dyDescent="0.25">
      <c r="A173" s="79">
        <v>7</v>
      </c>
      <c r="B173" s="79">
        <f>'data in order'!Q114</f>
        <v>-0.15600000000000591</v>
      </c>
      <c r="C173" s="66">
        <f>'data in order'!R114</f>
        <v>-7.8000000000002958E-4</v>
      </c>
      <c r="D173" s="79">
        <v>200</v>
      </c>
    </row>
    <row r="174" spans="1:4" x14ac:dyDescent="0.25">
      <c r="A174" s="79">
        <v>7</v>
      </c>
      <c r="B174" s="79">
        <f>'data in order'!W114</f>
        <v>-9.8999999999989541E-2</v>
      </c>
      <c r="C174" s="66">
        <f>'data in order'!X114</f>
        <v>-4.9499999999994774E-4</v>
      </c>
      <c r="D174" s="79">
        <v>200</v>
      </c>
    </row>
    <row r="175" spans="1:4" x14ac:dyDescent="0.25">
      <c r="A175" s="79">
        <v>7</v>
      </c>
      <c r="B175" s="79">
        <f>'data in order'!AC114</f>
        <v>-0.26699999999999591</v>
      </c>
      <c r="C175" s="66">
        <f>'data in order'!AD114</f>
        <v>-1.3349999999999794E-3</v>
      </c>
      <c r="D175" s="79">
        <v>200</v>
      </c>
    </row>
    <row r="176" spans="1:4" x14ac:dyDescent="0.25">
      <c r="A176" s="79">
        <v>7</v>
      </c>
      <c r="B176" s="79">
        <f>'data in order'!AI114</f>
        <v>-0.11899999999999977</v>
      </c>
      <c r="C176" s="66">
        <f>'data in order'!AJ114</f>
        <v>-5.9499999999999885E-4</v>
      </c>
      <c r="D176" s="79">
        <v>200</v>
      </c>
    </row>
    <row r="177" spans="1:4" x14ac:dyDescent="0.25">
      <c r="A177" s="79">
        <v>8</v>
      </c>
      <c r="B177" s="79">
        <f>'data in order'!K127</f>
        <v>6.9000000000000838E-2</v>
      </c>
      <c r="C177" s="66">
        <f>'data in order'!L127</f>
        <v>6.900000000000084E-3</v>
      </c>
      <c r="D177" s="79">
        <v>10</v>
      </c>
    </row>
    <row r="178" spans="1:4" x14ac:dyDescent="0.25">
      <c r="A178" s="79">
        <v>8</v>
      </c>
      <c r="B178" s="79">
        <f>'data in order'!Q127</f>
        <v>9.2000000000000526E-2</v>
      </c>
      <c r="C178" s="66">
        <f>'data in order'!R127</f>
        <v>9.2000000000000519E-3</v>
      </c>
      <c r="D178" s="79">
        <v>10</v>
      </c>
    </row>
    <row r="179" spans="1:4" x14ac:dyDescent="0.25">
      <c r="A179" s="79">
        <v>8</v>
      </c>
      <c r="B179" s="79">
        <f>'data in order'!W127</f>
        <v>6.4999999999999503E-2</v>
      </c>
      <c r="C179" s="66">
        <f>'data in order'!X127</f>
        <v>6.4999999999999503E-3</v>
      </c>
      <c r="D179" s="79">
        <v>10</v>
      </c>
    </row>
    <row r="180" spans="1:4" x14ac:dyDescent="0.25">
      <c r="A180" s="79">
        <v>8</v>
      </c>
      <c r="B180" s="79">
        <f>'data in order'!AC127</f>
        <v>-9.9999999999944578E-4</v>
      </c>
      <c r="C180" s="66">
        <f>'data in order'!AD127</f>
        <v>-9.9999999999944575E-5</v>
      </c>
      <c r="D180" s="79">
        <v>10</v>
      </c>
    </row>
    <row r="181" spans="1:4" x14ac:dyDescent="0.25">
      <c r="A181" s="79">
        <v>8</v>
      </c>
      <c r="B181" s="79">
        <f>'data in order'!AI127</f>
        <v>7.7999999999999403E-2</v>
      </c>
      <c r="C181" s="66">
        <f>'data in order'!AJ127</f>
        <v>7.7999999999999407E-3</v>
      </c>
      <c r="D181" s="79">
        <v>10</v>
      </c>
    </row>
    <row r="182" spans="1:4" x14ac:dyDescent="0.25">
      <c r="A182" s="79">
        <v>8</v>
      </c>
      <c r="B182" s="79">
        <f>'data in order'!K128</f>
        <v>2.7000000000001023E-2</v>
      </c>
      <c r="C182" s="66">
        <f>'data in order'!L128</f>
        <v>5.400000000000205E-4</v>
      </c>
      <c r="D182" s="79">
        <v>50</v>
      </c>
    </row>
    <row r="183" spans="1:4" x14ac:dyDescent="0.25">
      <c r="A183" s="79">
        <v>8</v>
      </c>
      <c r="B183" s="79">
        <f>'data in order'!Q128</f>
        <v>9.9999999999980105E-3</v>
      </c>
      <c r="C183" s="66">
        <f>'data in order'!R128</f>
        <v>1.9999999999996022E-4</v>
      </c>
      <c r="D183" s="79">
        <v>50</v>
      </c>
    </row>
    <row r="184" spans="1:4" x14ac:dyDescent="0.25">
      <c r="A184" s="79">
        <v>8</v>
      </c>
      <c r="B184" s="79">
        <f>'data in order'!W128</f>
        <v>6.0000000000002274E-3</v>
      </c>
      <c r="C184" s="66">
        <f>'data in order'!X128</f>
        <v>1.2000000000000454E-4</v>
      </c>
      <c r="D184" s="79">
        <v>50</v>
      </c>
    </row>
    <row r="185" spans="1:4" x14ac:dyDescent="0.25">
      <c r="A185" s="79">
        <v>8</v>
      </c>
      <c r="B185" s="79">
        <f>'data in order'!AC128</f>
        <v>-6.4000000000000057E-2</v>
      </c>
      <c r="C185" s="66">
        <f>'data in order'!AD128</f>
        <v>-1.2800000000000012E-3</v>
      </c>
      <c r="D185" s="79">
        <v>50</v>
      </c>
    </row>
    <row r="186" spans="1:4" x14ac:dyDescent="0.25">
      <c r="A186" s="79">
        <v>8</v>
      </c>
      <c r="B186" s="79">
        <f>'data in order'!AI128</f>
        <v>2.9000000000003467E-2</v>
      </c>
      <c r="C186" s="66">
        <f>'data in order'!AJ128</f>
        <v>5.8000000000006939E-4</v>
      </c>
      <c r="D186" s="79">
        <v>50</v>
      </c>
    </row>
    <row r="187" spans="1:4" x14ac:dyDescent="0.25">
      <c r="A187" s="79">
        <v>8</v>
      </c>
      <c r="B187" s="79">
        <f>'data in order'!K129</f>
        <v>-2.5999999999996248E-2</v>
      </c>
      <c r="C187" s="66">
        <f>'data in order'!L129</f>
        <v>-2.5999999999996246E-4</v>
      </c>
      <c r="D187" s="79">
        <v>100</v>
      </c>
    </row>
    <row r="188" spans="1:4" x14ac:dyDescent="0.25">
      <c r="A188" s="79">
        <v>8</v>
      </c>
      <c r="B188" s="79">
        <f>'data in order'!Q129</f>
        <v>-1.099999999999568E-2</v>
      </c>
      <c r="C188" s="66">
        <f>'data in order'!R129</f>
        <v>-1.099999999999568E-4</v>
      </c>
      <c r="D188" s="79">
        <v>100</v>
      </c>
    </row>
    <row r="189" spans="1:4" x14ac:dyDescent="0.25">
      <c r="A189" s="79">
        <v>8</v>
      </c>
      <c r="B189" s="79">
        <f>'data in order'!W129</f>
        <v>-7.6999999999998181E-2</v>
      </c>
      <c r="C189" s="66">
        <f>'data in order'!X129</f>
        <v>-7.6999999999998185E-4</v>
      </c>
      <c r="D189" s="79">
        <v>100</v>
      </c>
    </row>
    <row r="190" spans="1:4" x14ac:dyDescent="0.25">
      <c r="A190" s="79">
        <v>8</v>
      </c>
      <c r="B190" s="79">
        <f>'data in order'!AC129</f>
        <v>-0.14400000000000546</v>
      </c>
      <c r="C190" s="66">
        <f>'data in order'!AD129</f>
        <v>-1.4400000000000545E-3</v>
      </c>
      <c r="D190" s="79">
        <v>100</v>
      </c>
    </row>
    <row r="191" spans="1:4" x14ac:dyDescent="0.25">
      <c r="A191" s="79">
        <v>8</v>
      </c>
      <c r="B191" s="79">
        <f>'data in order'!AI129</f>
        <v>-7.6999999999998181E-2</v>
      </c>
      <c r="C191" s="66">
        <f>'data in order'!AJ129</f>
        <v>-7.6999999999998185E-4</v>
      </c>
      <c r="D191" s="79">
        <v>100</v>
      </c>
    </row>
    <row r="192" spans="1:4" x14ac:dyDescent="0.25">
      <c r="A192" s="79">
        <v>8</v>
      </c>
      <c r="B192" s="79">
        <f>'data in order'!K130</f>
        <v>-9.0000000000003411E-2</v>
      </c>
      <c r="C192" s="66">
        <f>'data in order'!L130</f>
        <v>-6.0000000000002272E-4</v>
      </c>
      <c r="D192" s="79">
        <v>150</v>
      </c>
    </row>
    <row r="193" spans="1:4" x14ac:dyDescent="0.25">
      <c r="A193" s="79">
        <v>8</v>
      </c>
      <c r="B193" s="79">
        <f>'data in order'!Q130</f>
        <v>-5.4000000000002046E-2</v>
      </c>
      <c r="C193" s="66">
        <f>'data in order'!R130</f>
        <v>-3.6000000000001363E-4</v>
      </c>
      <c r="D193" s="79">
        <v>150</v>
      </c>
    </row>
    <row r="194" spans="1:4" x14ac:dyDescent="0.25">
      <c r="A194" s="79">
        <v>8</v>
      </c>
      <c r="B194" s="79">
        <f>'data in order'!W130</f>
        <v>-0.10200000000000387</v>
      </c>
      <c r="C194" s="66">
        <f>'data in order'!X130</f>
        <v>-6.8000000000002574E-4</v>
      </c>
      <c r="D194" s="79">
        <v>150</v>
      </c>
    </row>
    <row r="195" spans="1:4" x14ac:dyDescent="0.25">
      <c r="A195" s="79">
        <v>8</v>
      </c>
      <c r="B195" s="79">
        <f>'data in order'!AC130</f>
        <v>-0.22999999999998977</v>
      </c>
      <c r="C195" s="66">
        <f>'data in order'!AD130</f>
        <v>-1.5333333333332651E-3</v>
      </c>
      <c r="D195" s="79">
        <v>150</v>
      </c>
    </row>
    <row r="196" spans="1:4" x14ac:dyDescent="0.25">
      <c r="A196" s="79">
        <v>8</v>
      </c>
      <c r="B196" s="79">
        <f>'data in order'!AI130</f>
        <v>-0.117999999999995</v>
      </c>
      <c r="C196" s="66">
        <f>'data in order'!AJ130</f>
        <v>-7.8666666666663335E-4</v>
      </c>
      <c r="D196" s="79">
        <v>150</v>
      </c>
    </row>
    <row r="197" spans="1:4" x14ac:dyDescent="0.25">
      <c r="A197" s="79">
        <v>8</v>
      </c>
      <c r="B197" s="79">
        <f>'data in order'!K131</f>
        <v>-9.0000000000003411E-2</v>
      </c>
      <c r="C197" s="66">
        <f>'data in order'!L131</f>
        <v>-4.5000000000001706E-4</v>
      </c>
      <c r="D197" s="79">
        <v>200</v>
      </c>
    </row>
    <row r="198" spans="1:4" x14ac:dyDescent="0.25">
      <c r="A198" s="79">
        <v>8</v>
      </c>
      <c r="B198" s="79">
        <f>'data in order'!Q131</f>
        <v>-1.9000000000005457E-2</v>
      </c>
      <c r="C198" s="66">
        <f>'data in order'!R131</f>
        <v>-9.5000000000027286E-5</v>
      </c>
      <c r="D198" s="79">
        <v>200</v>
      </c>
    </row>
    <row r="199" spans="1:4" x14ac:dyDescent="0.25">
      <c r="A199" s="79">
        <v>8</v>
      </c>
      <c r="B199" s="79">
        <f>'data in order'!W131</f>
        <v>-9.7000000000008413E-2</v>
      </c>
      <c r="C199" s="66">
        <f>'data in order'!X131</f>
        <v>-4.8500000000004204E-4</v>
      </c>
      <c r="D199" s="79">
        <v>200</v>
      </c>
    </row>
    <row r="200" spans="1:4" x14ac:dyDescent="0.25">
      <c r="A200" s="79">
        <v>8</v>
      </c>
      <c r="B200" s="79">
        <f>'data in order'!AC131</f>
        <v>-0.26300000000000523</v>
      </c>
      <c r="C200" s="66">
        <f>'data in order'!AD131</f>
        <v>-1.3150000000000262E-3</v>
      </c>
      <c r="D200" s="79">
        <v>200</v>
      </c>
    </row>
    <row r="201" spans="1:4" x14ac:dyDescent="0.25">
      <c r="A201" s="79">
        <v>8</v>
      </c>
      <c r="B201" s="79">
        <f>'data in order'!AI131</f>
        <v>-9.8999999999989541E-2</v>
      </c>
      <c r="C201" s="66">
        <f>'data in order'!AJ131</f>
        <v>-4.9499999999994774E-4</v>
      </c>
      <c r="D201" s="79">
        <v>200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workbookViewId="0">
      <selection activeCell="M5" sqref="M5"/>
    </sheetView>
  </sheetViews>
  <sheetFormatPr defaultRowHeight="13.2" x14ac:dyDescent="0.25"/>
  <cols>
    <col min="1" max="7" width="8.88671875" style="9"/>
    <col min="8" max="8" width="13.77734375" style="9" customWidth="1"/>
    <col min="9" max="10" width="8.88671875" style="9"/>
    <col min="11" max="11" width="12.33203125" style="9" customWidth="1"/>
    <col min="12" max="12" width="9.44140625" style="9" customWidth="1"/>
    <col min="13" max="13" width="12" style="9" customWidth="1"/>
    <col min="14" max="17" width="8.88671875" style="9"/>
    <col min="18" max="18" width="17.77734375" style="9" customWidth="1"/>
    <col min="19" max="16384" width="8.88671875" style="9"/>
  </cols>
  <sheetData>
    <row r="1" spans="1:26" x14ac:dyDescent="0.25">
      <c r="A1" s="9" t="s">
        <v>145</v>
      </c>
      <c r="B1" s="9" t="s">
        <v>143</v>
      </c>
      <c r="C1" s="9" t="s">
        <v>144</v>
      </c>
      <c r="D1" s="9" t="s">
        <v>142</v>
      </c>
      <c r="E1" s="71" t="s">
        <v>165</v>
      </c>
      <c r="H1" t="s">
        <v>148</v>
      </c>
      <c r="I1"/>
      <c r="J1"/>
      <c r="K1"/>
      <c r="L1"/>
      <c r="M1"/>
      <c r="N1"/>
      <c r="O1"/>
      <c r="P1"/>
      <c r="R1" t="s">
        <v>148</v>
      </c>
      <c r="S1"/>
      <c r="T1"/>
      <c r="U1"/>
      <c r="V1"/>
      <c r="W1"/>
      <c r="X1"/>
      <c r="Y1"/>
      <c r="Z1"/>
    </row>
    <row r="2" spans="1:26" ht="13.8" thickBot="1" x14ac:dyDescent="0.3">
      <c r="A2" s="9">
        <v>1</v>
      </c>
      <c r="B2" s="9">
        <f>'data in order'!K8</f>
        <v>7.7999999999999403E-2</v>
      </c>
      <c r="C2" s="66">
        <f>'data in order'!L8</f>
        <v>7.7999999999999407E-3</v>
      </c>
      <c r="D2" s="9">
        <v>10</v>
      </c>
      <c r="E2" s="9">
        <f>D2^2</f>
        <v>100</v>
      </c>
      <c r="H2"/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</row>
    <row r="3" spans="1:26" x14ac:dyDescent="0.25">
      <c r="A3" s="9">
        <v>1</v>
      </c>
      <c r="B3" s="9">
        <f>'data in order'!Q8</f>
        <v>3.4000000000000696E-2</v>
      </c>
      <c r="C3" s="66">
        <f>'data in order'!R8</f>
        <v>3.4000000000000696E-3</v>
      </c>
      <c r="D3" s="9">
        <v>10</v>
      </c>
      <c r="E3" s="9">
        <f t="shared" ref="E3:E9" si="0">D3^2</f>
        <v>100</v>
      </c>
      <c r="H3" s="70" t="s">
        <v>149</v>
      </c>
      <c r="I3" s="70"/>
      <c r="J3"/>
      <c r="K3"/>
      <c r="L3" s="72" t="s">
        <v>166</v>
      </c>
      <c r="M3" s="73"/>
      <c r="N3"/>
      <c r="O3"/>
      <c r="P3"/>
      <c r="R3" s="70" t="s">
        <v>149</v>
      </c>
      <c r="S3" s="70"/>
      <c r="T3"/>
      <c r="U3"/>
      <c r="V3" s="72" t="s">
        <v>166</v>
      </c>
      <c r="W3" s="73"/>
      <c r="X3"/>
      <c r="Y3"/>
      <c r="Z3"/>
    </row>
    <row r="4" spans="1:26" x14ac:dyDescent="0.25">
      <c r="A4" s="9">
        <v>1</v>
      </c>
      <c r="B4" s="9">
        <f>'data in order'!W8</f>
        <v>4.2999999999999261E-2</v>
      </c>
      <c r="C4" s="66">
        <f>'data in order'!X8</f>
        <v>4.2999999999999263E-3</v>
      </c>
      <c r="D4" s="9">
        <v>10</v>
      </c>
      <c r="E4" s="9">
        <f t="shared" si="0"/>
        <v>100</v>
      </c>
      <c r="H4" s="67" t="s">
        <v>150</v>
      </c>
      <c r="I4" s="67">
        <v>0.90852751928219844</v>
      </c>
      <c r="J4"/>
      <c r="K4"/>
      <c r="L4" s="74"/>
      <c r="M4" s="75"/>
      <c r="N4"/>
      <c r="O4"/>
      <c r="P4"/>
      <c r="R4" s="67" t="s">
        <v>150</v>
      </c>
      <c r="S4" s="67">
        <v>0.69242053495093947</v>
      </c>
      <c r="T4"/>
      <c r="U4"/>
      <c r="V4" s="74"/>
      <c r="W4" s="75"/>
      <c r="X4"/>
      <c r="Y4"/>
      <c r="Z4"/>
    </row>
    <row r="5" spans="1:26" x14ac:dyDescent="0.25">
      <c r="A5" s="9">
        <v>1</v>
      </c>
      <c r="B5" s="9">
        <f>'data in order'!AC8</f>
        <v>0.10299999999999976</v>
      </c>
      <c r="C5" s="66">
        <f>'data in order'!AD8</f>
        <v>1.0299999999999976E-2</v>
      </c>
      <c r="D5" s="9">
        <v>10</v>
      </c>
      <c r="E5" s="9">
        <f t="shared" si="0"/>
        <v>100</v>
      </c>
      <c r="H5" s="67" t="s">
        <v>151</v>
      </c>
      <c r="I5" s="67">
        <v>0.8254222532930654</v>
      </c>
      <c r="J5"/>
      <c r="K5"/>
      <c r="L5" s="74" t="s">
        <v>167</v>
      </c>
      <c r="M5" s="75">
        <f>_xlfn.T.INV(0.995,I8-2)</f>
        <v>2.807335683769999</v>
      </c>
      <c r="N5"/>
      <c r="O5"/>
      <c r="P5"/>
      <c r="R5" s="67" t="s">
        <v>151</v>
      </c>
      <c r="S5" s="67">
        <v>0.47944619722174525</v>
      </c>
      <c r="T5"/>
      <c r="U5"/>
      <c r="V5" s="74" t="s">
        <v>167</v>
      </c>
      <c r="W5" s="75">
        <f>_xlfn.T.INV(0.995,S8-2)</f>
        <v>2.807335683769999</v>
      </c>
      <c r="X5"/>
      <c r="Y5"/>
      <c r="Z5"/>
    </row>
    <row r="6" spans="1:26" ht="13.8" thickBot="1" x14ac:dyDescent="0.3">
      <c r="A6" s="9">
        <v>1</v>
      </c>
      <c r="B6" s="9">
        <f>'data in order'!AI8</f>
        <v>6.0999999999999943E-2</v>
      </c>
      <c r="C6" s="66">
        <f>'data in order'!AJ8</f>
        <v>6.0999999999999943E-3</v>
      </c>
      <c r="D6" s="9">
        <v>10</v>
      </c>
      <c r="E6" s="9">
        <f t="shared" si="0"/>
        <v>100</v>
      </c>
      <c r="H6" s="67" t="s">
        <v>152</v>
      </c>
      <c r="I6" s="67">
        <v>0.81783191647972042</v>
      </c>
      <c r="J6"/>
      <c r="K6"/>
      <c r="L6" s="76" t="s">
        <v>168</v>
      </c>
      <c r="M6" s="77">
        <f>M5*I7</f>
        <v>0.11129792535331517</v>
      </c>
      <c r="N6"/>
      <c r="O6"/>
      <c r="P6"/>
      <c r="R6" s="67" t="s">
        <v>152</v>
      </c>
      <c r="S6" s="67">
        <v>0.45681342318790813</v>
      </c>
      <c r="T6"/>
      <c r="U6"/>
      <c r="V6" s="76" t="s">
        <v>168</v>
      </c>
      <c r="W6" s="78">
        <f>W5*S7</f>
        <v>6.3713689970035636E-3</v>
      </c>
      <c r="X6"/>
      <c r="Y6"/>
      <c r="Z6"/>
    </row>
    <row r="7" spans="1:26" x14ac:dyDescent="0.25">
      <c r="A7" s="9">
        <v>1</v>
      </c>
      <c r="B7" s="9">
        <f>'data in order'!K9</f>
        <v>1.4000000000002899E-2</v>
      </c>
      <c r="C7" s="66">
        <f>'data in order'!L9</f>
        <v>2.8000000000005798E-4</v>
      </c>
      <c r="D7" s="9">
        <v>50</v>
      </c>
      <c r="E7" s="9">
        <f t="shared" si="0"/>
        <v>2500</v>
      </c>
      <c r="H7" s="67" t="s">
        <v>153</v>
      </c>
      <c r="I7" s="67">
        <v>3.9645392603656175E-2</v>
      </c>
      <c r="J7"/>
      <c r="K7"/>
      <c r="L7"/>
      <c r="M7"/>
      <c r="N7"/>
      <c r="O7"/>
      <c r="P7"/>
      <c r="R7" s="67" t="s">
        <v>153</v>
      </c>
      <c r="S7" s="67">
        <v>2.2695429812110636E-3</v>
      </c>
      <c r="T7"/>
      <c r="U7"/>
      <c r="V7"/>
      <c r="W7"/>
      <c r="X7"/>
      <c r="Y7"/>
      <c r="Z7"/>
    </row>
    <row r="8" spans="1:26" ht="13.8" thickBot="1" x14ac:dyDescent="0.3">
      <c r="A8" s="9">
        <v>1</v>
      </c>
      <c r="B8" s="9">
        <f>'data in order'!Q9</f>
        <v>-9.9999999999766942E-4</v>
      </c>
      <c r="C8" s="66">
        <f>'data in order'!R9</f>
        <v>-1.9999999999953388E-5</v>
      </c>
      <c r="D8" s="9">
        <v>50</v>
      </c>
      <c r="E8" s="9">
        <f t="shared" si="0"/>
        <v>2500</v>
      </c>
      <c r="H8" s="68" t="s">
        <v>154</v>
      </c>
      <c r="I8" s="68">
        <v>25</v>
      </c>
      <c r="J8"/>
      <c r="K8"/>
      <c r="L8"/>
      <c r="M8"/>
      <c r="N8"/>
      <c r="O8"/>
      <c r="P8"/>
      <c r="R8" s="68" t="s">
        <v>154</v>
      </c>
      <c r="S8" s="68">
        <v>25</v>
      </c>
      <c r="T8"/>
      <c r="U8"/>
      <c r="V8"/>
      <c r="W8"/>
      <c r="X8"/>
      <c r="Y8"/>
      <c r="Z8"/>
    </row>
    <row r="9" spans="1:26" x14ac:dyDescent="0.25">
      <c r="A9" s="9">
        <v>1</v>
      </c>
      <c r="B9" s="9">
        <f>'data in order'!W9</f>
        <v>-2.1000000000000796E-2</v>
      </c>
      <c r="C9" s="66">
        <f>'data in order'!X9</f>
        <v>-4.200000000000159E-4</v>
      </c>
      <c r="D9" s="9">
        <v>50</v>
      </c>
      <c r="E9" s="9">
        <f t="shared" si="0"/>
        <v>2500</v>
      </c>
      <c r="H9"/>
      <c r="I9"/>
      <c r="J9"/>
      <c r="K9"/>
      <c r="L9"/>
      <c r="M9"/>
      <c r="N9"/>
      <c r="O9"/>
      <c r="P9"/>
      <c r="R9"/>
      <c r="S9"/>
      <c r="T9"/>
      <c r="U9"/>
      <c r="V9"/>
      <c r="W9"/>
      <c r="X9"/>
      <c r="Y9"/>
      <c r="Z9"/>
    </row>
    <row r="10" spans="1:26" ht="13.8" thickBot="1" x14ac:dyDescent="0.3">
      <c r="A10" s="9">
        <v>1</v>
      </c>
      <c r="B10" s="9">
        <f>'data in order'!AC9</f>
        <v>5.000000000002558E-3</v>
      </c>
      <c r="C10" s="66">
        <f>'data in order'!AD9</f>
        <v>1.0000000000005117E-4</v>
      </c>
      <c r="D10" s="9">
        <v>50</v>
      </c>
      <c r="E10" s="9">
        <f t="shared" ref="E10:E73" si="1">D10^2</f>
        <v>2500</v>
      </c>
      <c r="H10" t="s">
        <v>114</v>
      </c>
      <c r="I10"/>
      <c r="J10"/>
      <c r="K10"/>
      <c r="L10"/>
      <c r="M10"/>
      <c r="N10"/>
      <c r="O10"/>
      <c r="P10"/>
      <c r="R10" t="s">
        <v>114</v>
      </c>
      <c r="S10"/>
      <c r="T10"/>
      <c r="U10"/>
      <c r="V10"/>
      <c r="W10"/>
      <c r="X10"/>
      <c r="Y10"/>
      <c r="Z10"/>
    </row>
    <row r="11" spans="1:26" x14ac:dyDescent="0.25">
      <c r="A11" s="9">
        <v>1</v>
      </c>
      <c r="B11" s="9">
        <f>'data in order'!AI9</f>
        <v>1.5000000000000568E-2</v>
      </c>
      <c r="C11" s="66">
        <f>'data in order'!AJ9</f>
        <v>3.0000000000001136E-4</v>
      </c>
      <c r="D11" s="9">
        <v>50</v>
      </c>
      <c r="E11" s="9">
        <f t="shared" si="1"/>
        <v>2500</v>
      </c>
      <c r="H11" s="69"/>
      <c r="I11" s="69" t="s">
        <v>146</v>
      </c>
      <c r="J11" s="69" t="s">
        <v>118</v>
      </c>
      <c r="K11" s="69" t="s">
        <v>119</v>
      </c>
      <c r="L11" s="69" t="s">
        <v>120</v>
      </c>
      <c r="M11" s="69" t="s">
        <v>158</v>
      </c>
      <c r="N11"/>
      <c r="O11"/>
      <c r="P11"/>
      <c r="R11" s="69"/>
      <c r="S11" s="69" t="s">
        <v>146</v>
      </c>
      <c r="T11" s="69" t="s">
        <v>118</v>
      </c>
      <c r="U11" s="69" t="s">
        <v>119</v>
      </c>
      <c r="V11" s="69" t="s">
        <v>120</v>
      </c>
      <c r="W11" s="69" t="s">
        <v>158</v>
      </c>
      <c r="X11"/>
      <c r="Y11"/>
      <c r="Z11"/>
    </row>
    <row r="12" spans="1:26" x14ac:dyDescent="0.25">
      <c r="A12" s="9">
        <v>1</v>
      </c>
      <c r="B12" s="9">
        <f>'data in order'!K10</f>
        <v>-3.1000000000005912E-2</v>
      </c>
      <c r="C12" s="66">
        <f>'data in order'!L10</f>
        <v>-3.1000000000005914E-4</v>
      </c>
      <c r="D12" s="9">
        <v>100</v>
      </c>
      <c r="E12" s="9">
        <f t="shared" si="1"/>
        <v>10000</v>
      </c>
      <c r="H12" s="67" t="s">
        <v>155</v>
      </c>
      <c r="I12" s="67">
        <v>1</v>
      </c>
      <c r="J12" s="67">
        <v>0.17092302544195206</v>
      </c>
      <c r="K12" s="67">
        <v>0.17092302544195206</v>
      </c>
      <c r="L12" s="67">
        <v>108.74645929306401</v>
      </c>
      <c r="M12" s="67">
        <v>3.445762733944638E-10</v>
      </c>
      <c r="N12"/>
      <c r="O12"/>
      <c r="P12"/>
      <c r="R12" s="67" t="s">
        <v>155</v>
      </c>
      <c r="S12" s="67">
        <v>1</v>
      </c>
      <c r="T12" s="67">
        <v>1.0911360754246239E-4</v>
      </c>
      <c r="U12" s="67">
        <v>1.0911360754246239E-4</v>
      </c>
      <c r="V12" s="67">
        <v>21.183713339997492</v>
      </c>
      <c r="W12" s="67">
        <v>1.2533498632953389E-4</v>
      </c>
      <c r="X12"/>
      <c r="Y12"/>
      <c r="Z12"/>
    </row>
    <row r="13" spans="1:26" x14ac:dyDescent="0.25">
      <c r="A13" s="9">
        <v>1</v>
      </c>
      <c r="B13" s="9">
        <f>'data in order'!Q10</f>
        <v>-7.9999999999955662E-3</v>
      </c>
      <c r="C13" s="66">
        <f>'data in order'!R10</f>
        <v>-7.9999999999955663E-5</v>
      </c>
      <c r="D13" s="9">
        <v>100</v>
      </c>
      <c r="E13" s="9">
        <f t="shared" si="1"/>
        <v>10000</v>
      </c>
      <c r="H13" s="67" t="s">
        <v>156</v>
      </c>
      <c r="I13" s="67">
        <v>23</v>
      </c>
      <c r="J13" s="67">
        <v>3.6150414558054823E-2</v>
      </c>
      <c r="K13" s="67">
        <v>1.5717571546980359E-3</v>
      </c>
      <c r="L13" s="67"/>
      <c r="M13" s="67"/>
      <c r="N13"/>
      <c r="O13"/>
      <c r="P13"/>
      <c r="R13" s="67" t="s">
        <v>156</v>
      </c>
      <c r="S13" s="67">
        <v>23</v>
      </c>
      <c r="T13" s="67">
        <v>1.1846898290198123E-4</v>
      </c>
      <c r="U13" s="67">
        <v>5.1508253435644018E-6</v>
      </c>
      <c r="V13" s="67"/>
      <c r="W13" s="67"/>
      <c r="X13"/>
      <c r="Y13"/>
      <c r="Z13"/>
    </row>
    <row r="14" spans="1:26" ht="13.8" thickBot="1" x14ac:dyDescent="0.3">
      <c r="A14" s="9">
        <v>1</v>
      </c>
      <c r="B14" s="9">
        <f>'data in order'!W10</f>
        <v>-8.1999999999993634E-2</v>
      </c>
      <c r="C14" s="66">
        <f>'data in order'!X10</f>
        <v>-8.1999999999993634E-4</v>
      </c>
      <c r="D14" s="9">
        <v>100</v>
      </c>
      <c r="E14" s="9">
        <f t="shared" si="1"/>
        <v>10000</v>
      </c>
      <c r="H14" s="68" t="s">
        <v>135</v>
      </c>
      <c r="I14" s="68">
        <v>24</v>
      </c>
      <c r="J14" s="68">
        <v>0.20707344000000688</v>
      </c>
      <c r="K14" s="68"/>
      <c r="L14" s="68"/>
      <c r="M14" s="68"/>
      <c r="N14"/>
      <c r="O14"/>
      <c r="P14"/>
      <c r="R14" s="68" t="s">
        <v>135</v>
      </c>
      <c r="S14" s="68">
        <v>24</v>
      </c>
      <c r="T14" s="68">
        <v>2.2758259044444363E-4</v>
      </c>
      <c r="U14" s="68"/>
      <c r="V14" s="68"/>
      <c r="W14" s="68"/>
      <c r="X14"/>
      <c r="Y14"/>
      <c r="Z14"/>
    </row>
    <row r="15" spans="1:26" ht="13.8" thickBot="1" x14ac:dyDescent="0.3">
      <c r="A15" s="9">
        <v>1</v>
      </c>
      <c r="B15" s="9">
        <f>'data in order'!AC10</f>
        <v>-7.9999999999998295E-2</v>
      </c>
      <c r="C15" s="66">
        <f>'data in order'!AD10</f>
        <v>-7.9999999999998291E-4</v>
      </c>
      <c r="D15" s="9">
        <v>100</v>
      </c>
      <c r="E15" s="9">
        <f t="shared" si="1"/>
        <v>10000</v>
      </c>
      <c r="H15"/>
      <c r="I15"/>
      <c r="J15"/>
      <c r="K15"/>
      <c r="L15"/>
      <c r="M15"/>
      <c r="N15"/>
      <c r="O15"/>
      <c r="P15"/>
      <c r="R15"/>
      <c r="S15"/>
      <c r="T15"/>
      <c r="U15"/>
      <c r="V15"/>
      <c r="W15"/>
      <c r="X15"/>
      <c r="Y15"/>
      <c r="Z15"/>
    </row>
    <row r="16" spans="1:26" x14ac:dyDescent="0.25">
      <c r="A16" s="9">
        <v>1</v>
      </c>
      <c r="B16" s="9">
        <f>'data in order'!AI10</f>
        <v>-9.9000000000003752E-2</v>
      </c>
      <c r="C16" s="66">
        <f>'data in order'!AJ10</f>
        <v>-9.9000000000003751E-4</v>
      </c>
      <c r="D16" s="9">
        <v>100</v>
      </c>
      <c r="E16" s="9">
        <f t="shared" si="1"/>
        <v>10000</v>
      </c>
      <c r="H16" s="69"/>
      <c r="I16" s="69" t="s">
        <v>159</v>
      </c>
      <c r="J16" s="69" t="s">
        <v>153</v>
      </c>
      <c r="K16" s="69" t="s">
        <v>160</v>
      </c>
      <c r="L16" s="69" t="s">
        <v>147</v>
      </c>
      <c r="M16" s="69" t="s">
        <v>161</v>
      </c>
      <c r="N16" s="69" t="s">
        <v>162</v>
      </c>
      <c r="O16" s="69" t="s">
        <v>163</v>
      </c>
      <c r="P16" s="69" t="s">
        <v>164</v>
      </c>
      <c r="R16" s="69"/>
      <c r="S16" s="69" t="s">
        <v>159</v>
      </c>
      <c r="T16" s="69" t="s">
        <v>153</v>
      </c>
      <c r="U16" s="69" t="s">
        <v>160</v>
      </c>
      <c r="V16" s="69" t="s">
        <v>147</v>
      </c>
      <c r="W16" s="69" t="s">
        <v>161</v>
      </c>
      <c r="X16" s="69" t="s">
        <v>162</v>
      </c>
      <c r="Y16" s="69" t="s">
        <v>163</v>
      </c>
      <c r="Z16" s="69" t="s">
        <v>164</v>
      </c>
    </row>
    <row r="17" spans="1:26" x14ac:dyDescent="0.25">
      <c r="A17" s="9">
        <v>1</v>
      </c>
      <c r="B17" s="9">
        <f>'data in order'!K11</f>
        <v>-0.11000000000001364</v>
      </c>
      <c r="C17" s="66">
        <f>'data in order'!L11</f>
        <v>-7.3333333333342431E-4</v>
      </c>
      <c r="D17" s="9">
        <v>150</v>
      </c>
      <c r="E17" s="9">
        <f t="shared" si="1"/>
        <v>22500</v>
      </c>
      <c r="H17" s="67" t="s">
        <v>157</v>
      </c>
      <c r="I17" s="67">
        <v>6.6815944540730088E-2</v>
      </c>
      <c r="J17" s="67">
        <v>1.4302922482439985E-2</v>
      </c>
      <c r="K17" s="67">
        <v>4.6714889647735633</v>
      </c>
      <c r="L17" s="67">
        <v>1.055551145691712E-4</v>
      </c>
      <c r="M17" s="67">
        <v>3.72280950961969E-2</v>
      </c>
      <c r="N17" s="67">
        <v>9.6403793985263275E-2</v>
      </c>
      <c r="O17" s="67">
        <v>3.72280950961969E-2</v>
      </c>
      <c r="P17" s="67">
        <v>9.6403793985263275E-2</v>
      </c>
      <c r="R17" s="67" t="s">
        <v>157</v>
      </c>
      <c r="S17" s="67">
        <v>3.9660381282495775E-3</v>
      </c>
      <c r="T17" s="67">
        <v>8.1878612365750573E-4</v>
      </c>
      <c r="U17" s="67">
        <v>4.8438023235339438</v>
      </c>
      <c r="V17" s="67">
        <v>6.8739560509132889E-5</v>
      </c>
      <c r="W17" s="67">
        <v>2.2722499822399656E-3</v>
      </c>
      <c r="X17" s="67">
        <v>5.6598262742591898E-3</v>
      </c>
      <c r="Y17" s="67">
        <v>2.2722499822399656E-3</v>
      </c>
      <c r="Z17" s="67">
        <v>5.6598262742591898E-3</v>
      </c>
    </row>
    <row r="18" spans="1:26" ht="13.8" thickBot="1" x14ac:dyDescent="0.3">
      <c r="A18" s="9">
        <v>1</v>
      </c>
      <c r="B18" s="9">
        <f>'data in order'!Q11</f>
        <v>-6.0000000000002274E-2</v>
      </c>
      <c r="C18" s="66">
        <f>'data in order'!R11</f>
        <v>-4.0000000000001514E-4</v>
      </c>
      <c r="D18" s="9">
        <v>150</v>
      </c>
      <c r="E18" s="9">
        <f t="shared" si="1"/>
        <v>22500</v>
      </c>
      <c r="H18" s="68" t="s">
        <v>142</v>
      </c>
      <c r="I18" s="68">
        <v>-1.2170190641248228E-3</v>
      </c>
      <c r="J18" s="68">
        <v>1.1670509556201459E-4</v>
      </c>
      <c r="K18" s="68">
        <v>-10.428157042021571</v>
      </c>
      <c r="L18" s="68">
        <v>3.4457627339446261E-10</v>
      </c>
      <c r="M18" s="68">
        <v>-1.4584419482338666E-3</v>
      </c>
      <c r="N18" s="68">
        <v>-9.7559618001577899E-4</v>
      </c>
      <c r="O18" s="68">
        <v>-1.4584419482338666E-3</v>
      </c>
      <c r="P18" s="68">
        <v>-9.7559618001577899E-4</v>
      </c>
      <c r="R18" s="68" t="s">
        <v>142</v>
      </c>
      <c r="S18" s="68">
        <v>-3.0749393414211635E-5</v>
      </c>
      <c r="T18" s="68">
        <v>6.680908249598469E-6</v>
      </c>
      <c r="U18" s="68">
        <v>-4.6025768152196544</v>
      </c>
      <c r="V18" s="68">
        <v>1.2533498632953389E-4</v>
      </c>
      <c r="W18" s="68">
        <v>-4.4569905109254919E-5</v>
      </c>
      <c r="X18" s="68">
        <v>-1.6928881719168355E-5</v>
      </c>
      <c r="Y18" s="68">
        <v>-4.4569905109254919E-5</v>
      </c>
      <c r="Z18" s="68">
        <v>-1.6928881719168355E-5</v>
      </c>
    </row>
    <row r="19" spans="1:26" x14ac:dyDescent="0.25">
      <c r="A19" s="9">
        <v>1</v>
      </c>
      <c r="B19" s="9">
        <f>'data in order'!W11</f>
        <v>-0.15100000000001046</v>
      </c>
      <c r="C19" s="66">
        <f>'data in order'!X11</f>
        <v>-1.0066666666667364E-3</v>
      </c>
      <c r="D19" s="9">
        <v>150</v>
      </c>
      <c r="E19" s="9">
        <f t="shared" si="1"/>
        <v>22500</v>
      </c>
      <c r="H19"/>
      <c r="I19"/>
      <c r="J19"/>
      <c r="K19"/>
      <c r="L19"/>
      <c r="M19"/>
      <c r="N19"/>
      <c r="O19"/>
      <c r="P19"/>
      <c r="R19"/>
      <c r="S19"/>
      <c r="T19"/>
      <c r="U19"/>
      <c r="V19"/>
      <c r="W19"/>
      <c r="X19"/>
      <c r="Y19"/>
      <c r="Z19"/>
    </row>
    <row r="20" spans="1:26" x14ac:dyDescent="0.25">
      <c r="A20" s="9">
        <v>1</v>
      </c>
      <c r="B20" s="9">
        <f>'data in order'!AC11</f>
        <v>-0.1939999999999884</v>
      </c>
      <c r="C20" s="66">
        <f>'data in order'!AD11</f>
        <v>-1.293333333333256E-3</v>
      </c>
      <c r="D20" s="9">
        <v>150</v>
      </c>
      <c r="E20" s="9">
        <f t="shared" si="1"/>
        <v>22500</v>
      </c>
      <c r="H20"/>
      <c r="I20"/>
      <c r="J20"/>
      <c r="K20"/>
      <c r="L20"/>
      <c r="M20"/>
      <c r="N20"/>
      <c r="O20"/>
      <c r="P20"/>
      <c r="R20"/>
      <c r="S20"/>
      <c r="T20"/>
      <c r="U20"/>
      <c r="V20"/>
      <c r="W20"/>
      <c r="X20"/>
      <c r="Y20"/>
      <c r="Z20"/>
    </row>
    <row r="21" spans="1:26" x14ac:dyDescent="0.25">
      <c r="A21" s="9">
        <v>1</v>
      </c>
      <c r="B21" s="9">
        <f>'data in order'!AI11</f>
        <v>-0.13300000000000978</v>
      </c>
      <c r="C21" s="66">
        <f>'data in order'!AJ11</f>
        <v>-8.8666666666673184E-4</v>
      </c>
      <c r="D21" s="9">
        <v>150</v>
      </c>
      <c r="E21" s="9">
        <f t="shared" si="1"/>
        <v>22500</v>
      </c>
      <c r="H21"/>
      <c r="I21"/>
      <c r="J21"/>
      <c r="K21"/>
      <c r="L21"/>
      <c r="M21"/>
      <c r="N21"/>
      <c r="O21"/>
      <c r="P21"/>
      <c r="R21"/>
      <c r="S21"/>
      <c r="T21"/>
      <c r="U21"/>
      <c r="V21"/>
      <c r="W21"/>
      <c r="X21"/>
      <c r="Y21"/>
      <c r="Z21"/>
    </row>
    <row r="22" spans="1:26" x14ac:dyDescent="0.25">
      <c r="A22" s="9">
        <v>1</v>
      </c>
      <c r="B22" s="9">
        <f>'data in order'!K12</f>
        <v>-0.14400000000000546</v>
      </c>
      <c r="C22" s="66">
        <f>'data in order'!L12</f>
        <v>-7.2000000000002726E-4</v>
      </c>
      <c r="D22" s="9">
        <v>200</v>
      </c>
      <c r="E22" s="9">
        <f t="shared" si="1"/>
        <v>40000</v>
      </c>
    </row>
    <row r="23" spans="1:26" x14ac:dyDescent="0.25">
      <c r="A23" s="9">
        <v>1</v>
      </c>
      <c r="B23" s="9">
        <f>'data in order'!Q12</f>
        <v>-8.6000000000012733E-2</v>
      </c>
      <c r="C23" s="66">
        <f>'data in order'!R12</f>
        <v>-4.3000000000006369E-4</v>
      </c>
      <c r="D23" s="9">
        <v>200</v>
      </c>
      <c r="E23" s="9">
        <f t="shared" si="1"/>
        <v>40000</v>
      </c>
    </row>
    <row r="24" spans="1:26" x14ac:dyDescent="0.25">
      <c r="A24" s="9">
        <v>1</v>
      </c>
      <c r="B24" s="9">
        <f>'data in order'!W12</f>
        <v>-0.17300000000000182</v>
      </c>
      <c r="C24" s="66">
        <f>'data in order'!X12</f>
        <v>-8.650000000000091E-4</v>
      </c>
      <c r="D24" s="9">
        <v>200</v>
      </c>
      <c r="E24" s="9">
        <f t="shared" si="1"/>
        <v>40000</v>
      </c>
    </row>
    <row r="25" spans="1:26" x14ac:dyDescent="0.25">
      <c r="A25" s="9">
        <v>1</v>
      </c>
      <c r="B25" s="9">
        <f>'data in order'!AC12</f>
        <v>-0.25</v>
      </c>
      <c r="C25" s="66">
        <f>'data in order'!AD12</f>
        <v>-1.25E-3</v>
      </c>
      <c r="D25" s="9">
        <v>200</v>
      </c>
      <c r="E25" s="9">
        <f t="shared" si="1"/>
        <v>40000</v>
      </c>
    </row>
    <row r="26" spans="1:26" x14ac:dyDescent="0.25">
      <c r="A26" s="9">
        <v>1</v>
      </c>
      <c r="B26" s="9">
        <f>'data in order'!AI12</f>
        <v>-0.16300000000001091</v>
      </c>
      <c r="C26" s="66">
        <f>'data in order'!AJ12</f>
        <v>-8.1500000000005461E-4</v>
      </c>
      <c r="D26" s="9">
        <v>200</v>
      </c>
      <c r="E26" s="9">
        <f t="shared" si="1"/>
        <v>40000</v>
      </c>
    </row>
    <row r="27" spans="1:26" x14ac:dyDescent="0.25">
      <c r="A27" s="9">
        <v>2</v>
      </c>
      <c r="B27" s="9">
        <f>'data in order'!K25</f>
        <v>4.5999999999999375E-2</v>
      </c>
      <c r="C27" s="66">
        <f>'data in order'!L25</f>
        <v>4.5999999999999375E-3</v>
      </c>
      <c r="D27" s="9">
        <v>10</v>
      </c>
      <c r="E27" s="9">
        <f t="shared" si="1"/>
        <v>100</v>
      </c>
      <c r="H27" t="s">
        <v>148</v>
      </c>
      <c r="I27"/>
      <c r="J27"/>
      <c r="K27"/>
      <c r="L27"/>
      <c r="M27"/>
      <c r="N27"/>
      <c r="O27"/>
      <c r="P27"/>
      <c r="R27" t="s">
        <v>148</v>
      </c>
      <c r="S27"/>
      <c r="T27"/>
      <c r="U27"/>
      <c r="V27"/>
      <c r="W27"/>
      <c r="X27"/>
      <c r="Y27"/>
      <c r="Z27"/>
    </row>
    <row r="28" spans="1:26" ht="13.8" thickBot="1" x14ac:dyDescent="0.3">
      <c r="A28" s="9">
        <v>2</v>
      </c>
      <c r="B28" s="9">
        <f>'data in order'!Q25</f>
        <v>7.099999999999973E-2</v>
      </c>
      <c r="C28" s="66">
        <f>'data in order'!R25</f>
        <v>7.0999999999999727E-3</v>
      </c>
      <c r="D28" s="9">
        <v>10</v>
      </c>
      <c r="E28" s="9">
        <f t="shared" si="1"/>
        <v>100</v>
      </c>
      <c r="H28"/>
      <c r="I28"/>
      <c r="J28"/>
      <c r="K28"/>
      <c r="L28"/>
      <c r="M28"/>
      <c r="N28"/>
      <c r="O28"/>
      <c r="P28"/>
      <c r="R28"/>
      <c r="S28"/>
      <c r="T28"/>
      <c r="U28"/>
      <c r="V28"/>
      <c r="W28"/>
      <c r="X28"/>
      <c r="Y28"/>
      <c r="Z28"/>
    </row>
    <row r="29" spans="1:26" x14ac:dyDescent="0.25">
      <c r="A29" s="9">
        <v>2</v>
      </c>
      <c r="B29" s="9">
        <f>'data in order'!W25</f>
        <v>7.6999999999999957E-2</v>
      </c>
      <c r="C29" s="66">
        <f>'data in order'!X25</f>
        <v>7.6999999999999959E-3</v>
      </c>
      <c r="D29" s="9">
        <v>10</v>
      </c>
      <c r="E29" s="9">
        <f t="shared" si="1"/>
        <v>100</v>
      </c>
      <c r="H29" s="70" t="s">
        <v>149</v>
      </c>
      <c r="I29" s="70"/>
      <c r="J29"/>
      <c r="K29"/>
      <c r="L29" s="72" t="s">
        <v>166</v>
      </c>
      <c r="M29" s="73"/>
      <c r="N29"/>
      <c r="O29"/>
      <c r="P29"/>
      <c r="R29" s="70" t="s">
        <v>149</v>
      </c>
      <c r="S29" s="70"/>
      <c r="T29"/>
      <c r="U29"/>
      <c r="V29" s="72" t="s">
        <v>166</v>
      </c>
      <c r="W29" s="73"/>
      <c r="X29"/>
      <c r="Y29"/>
      <c r="Z29"/>
    </row>
    <row r="30" spans="1:26" x14ac:dyDescent="0.25">
      <c r="A30" s="9">
        <v>2</v>
      </c>
      <c r="B30" s="9">
        <f>'data in order'!AC25</f>
        <v>8.0999999999999517E-2</v>
      </c>
      <c r="C30" s="66">
        <f>'data in order'!AD25</f>
        <v>8.099999999999951E-3</v>
      </c>
      <c r="D30" s="9">
        <v>10</v>
      </c>
      <c r="E30" s="9">
        <f t="shared" si="1"/>
        <v>100</v>
      </c>
      <c r="H30" s="67" t="s">
        <v>150</v>
      </c>
      <c r="I30" s="67">
        <v>0.8876439878382415</v>
      </c>
      <c r="J30"/>
      <c r="K30"/>
      <c r="L30" s="74"/>
      <c r="M30" s="75"/>
      <c r="N30"/>
      <c r="O30"/>
      <c r="P30"/>
      <c r="R30" s="67" t="s">
        <v>150</v>
      </c>
      <c r="S30" s="67">
        <v>0.715022521584744</v>
      </c>
      <c r="T30"/>
      <c r="U30"/>
      <c r="V30" s="74"/>
      <c r="W30" s="75"/>
      <c r="X30"/>
      <c r="Y30"/>
      <c r="Z30"/>
    </row>
    <row r="31" spans="1:26" x14ac:dyDescent="0.25">
      <c r="A31" s="9">
        <v>2</v>
      </c>
      <c r="B31" s="9">
        <f>'data in order'!AI25</f>
        <v>5.5999999999999162E-2</v>
      </c>
      <c r="C31" s="66">
        <f>'data in order'!AJ25</f>
        <v>5.5999999999999158E-3</v>
      </c>
      <c r="D31" s="9">
        <v>10</v>
      </c>
      <c r="E31" s="9">
        <f t="shared" si="1"/>
        <v>100</v>
      </c>
      <c r="H31" s="67" t="s">
        <v>151</v>
      </c>
      <c r="I31" s="67">
        <v>0.78791184914537615</v>
      </c>
      <c r="J31"/>
      <c r="K31"/>
      <c r="L31" s="74" t="s">
        <v>167</v>
      </c>
      <c r="M31" s="75">
        <f>_xlfn.T.INV(0.995,I34-2)</f>
        <v>2.6822040269502154</v>
      </c>
      <c r="N31"/>
      <c r="O31"/>
      <c r="P31"/>
      <c r="R31" s="67" t="s">
        <v>151</v>
      </c>
      <c r="S31" s="67">
        <v>0.51125720637340577</v>
      </c>
      <c r="T31"/>
      <c r="U31"/>
      <c r="V31" s="74" t="s">
        <v>167</v>
      </c>
      <c r="W31" s="75">
        <f>_xlfn.T.INV(0.995,S34-2)</f>
        <v>2.6822040269502154</v>
      </c>
      <c r="X31"/>
      <c r="Y31"/>
      <c r="Z31"/>
    </row>
    <row r="32" spans="1:26" ht="13.8" thickBot="1" x14ac:dyDescent="0.3">
      <c r="A32" s="9">
        <v>2</v>
      </c>
      <c r="B32" s="9">
        <f>'data in order'!K26</f>
        <v>3.0999999999998806E-2</v>
      </c>
      <c r="C32" s="66">
        <f>'data in order'!L26</f>
        <v>6.1999999999997615E-4</v>
      </c>
      <c r="D32" s="9">
        <v>50</v>
      </c>
      <c r="E32" s="9">
        <f t="shared" si="1"/>
        <v>2500</v>
      </c>
      <c r="H32" s="67" t="s">
        <v>152</v>
      </c>
      <c r="I32" s="67">
        <v>0.78349334600257148</v>
      </c>
      <c r="J32"/>
      <c r="K32"/>
      <c r="L32" s="76" t="s">
        <v>168</v>
      </c>
      <c r="M32" s="77">
        <f>M31*I33</f>
        <v>0.11021845697703374</v>
      </c>
      <c r="N32"/>
      <c r="O32"/>
      <c r="P32"/>
      <c r="R32" s="67" t="s">
        <v>152</v>
      </c>
      <c r="S32" s="67">
        <v>0.50107506483951836</v>
      </c>
      <c r="T32"/>
      <c r="U32"/>
      <c r="V32" s="76" t="s">
        <v>168</v>
      </c>
      <c r="W32" s="78">
        <f>W31*S33</f>
        <v>5.6444949010315036E-3</v>
      </c>
      <c r="X32"/>
      <c r="Y32"/>
      <c r="Z32"/>
    </row>
    <row r="33" spans="1:26" x14ac:dyDescent="0.25">
      <c r="A33" s="9">
        <v>2</v>
      </c>
      <c r="B33" s="9">
        <f>'data in order'!Q26</f>
        <v>4.8000000000001819E-2</v>
      </c>
      <c r="C33" s="66">
        <f>'data in order'!R26</f>
        <v>9.6000000000003635E-4</v>
      </c>
      <c r="D33" s="9">
        <v>50</v>
      </c>
      <c r="E33" s="9">
        <f t="shared" si="1"/>
        <v>2500</v>
      </c>
      <c r="H33" s="67" t="s">
        <v>153</v>
      </c>
      <c r="I33" s="67">
        <v>4.1092495525911578E-2</v>
      </c>
      <c r="J33"/>
      <c r="K33"/>
      <c r="L33"/>
      <c r="M33"/>
      <c r="N33"/>
      <c r="O33"/>
      <c r="P33"/>
      <c r="R33" s="67" t="s">
        <v>153</v>
      </c>
      <c r="S33" s="67">
        <v>2.1044241393707638E-3</v>
      </c>
      <c r="T33"/>
      <c r="U33"/>
      <c r="V33"/>
      <c r="W33"/>
      <c r="X33"/>
      <c r="Y33"/>
      <c r="Z33"/>
    </row>
    <row r="34" spans="1:26" ht="13.8" thickBot="1" x14ac:dyDescent="0.3">
      <c r="A34" s="9">
        <v>2</v>
      </c>
      <c r="B34" s="9">
        <f>'data in order'!W26</f>
        <v>1.2999999999998124E-2</v>
      </c>
      <c r="C34" s="66">
        <f>'data in order'!X26</f>
        <v>2.5999999999996246E-4</v>
      </c>
      <c r="D34" s="9">
        <v>50</v>
      </c>
      <c r="E34" s="9">
        <f t="shared" si="1"/>
        <v>2500</v>
      </c>
      <c r="H34" s="68" t="s">
        <v>154</v>
      </c>
      <c r="I34" s="68">
        <v>50</v>
      </c>
      <c r="J34"/>
      <c r="K34"/>
      <c r="L34"/>
      <c r="M34"/>
      <c r="N34"/>
      <c r="O34"/>
      <c r="P34"/>
      <c r="R34" s="68" t="s">
        <v>154</v>
      </c>
      <c r="S34" s="68">
        <v>50</v>
      </c>
      <c r="T34"/>
      <c r="U34"/>
      <c r="V34"/>
      <c r="W34"/>
      <c r="X34"/>
      <c r="Y34"/>
      <c r="Z34"/>
    </row>
    <row r="35" spans="1:26" x14ac:dyDescent="0.25">
      <c r="A35" s="9">
        <v>2</v>
      </c>
      <c r="B35" s="9">
        <f>'data in order'!AC26</f>
        <v>9.9999999999766942E-4</v>
      </c>
      <c r="C35" s="66">
        <f>'data in order'!AD26</f>
        <v>1.9999999999953388E-5</v>
      </c>
      <c r="D35" s="9">
        <v>50</v>
      </c>
      <c r="E35" s="9">
        <f t="shared" si="1"/>
        <v>2500</v>
      </c>
      <c r="H35"/>
      <c r="I35"/>
      <c r="J35"/>
      <c r="K35"/>
      <c r="L35"/>
      <c r="M35"/>
      <c r="N35"/>
      <c r="O35"/>
      <c r="P35"/>
      <c r="R35"/>
      <c r="S35"/>
      <c r="T35"/>
      <c r="U35"/>
      <c r="V35"/>
      <c r="W35"/>
      <c r="X35"/>
      <c r="Y35"/>
      <c r="Z35"/>
    </row>
    <row r="36" spans="1:26" ht="13.8" thickBot="1" x14ac:dyDescent="0.3">
      <c r="A36" s="9">
        <v>2</v>
      </c>
      <c r="B36" s="9">
        <f>'data in order'!AI26</f>
        <v>-6.0000000000002274E-3</v>
      </c>
      <c r="C36" s="66">
        <f>'data in order'!AJ26</f>
        <v>-1.2000000000000454E-4</v>
      </c>
      <c r="D36" s="9">
        <v>50</v>
      </c>
      <c r="E36" s="9">
        <f t="shared" si="1"/>
        <v>2500</v>
      </c>
      <c r="H36" t="s">
        <v>114</v>
      </c>
      <c r="I36"/>
      <c r="J36"/>
      <c r="K36"/>
      <c r="L36"/>
      <c r="M36"/>
      <c r="N36"/>
      <c r="O36"/>
      <c r="P36"/>
      <c r="R36" t="s">
        <v>114</v>
      </c>
      <c r="S36"/>
      <c r="T36"/>
      <c r="U36"/>
      <c r="V36"/>
      <c r="W36"/>
      <c r="X36"/>
      <c r="Y36"/>
      <c r="Z36"/>
    </row>
    <row r="37" spans="1:26" x14ac:dyDescent="0.25">
      <c r="A37" s="9">
        <v>2</v>
      </c>
      <c r="B37" s="9">
        <f>'data in order'!K27</f>
        <v>-1.8000000000000682E-2</v>
      </c>
      <c r="C37" s="66">
        <f>'data in order'!L27</f>
        <v>-1.8000000000000681E-4</v>
      </c>
      <c r="D37" s="9">
        <v>100</v>
      </c>
      <c r="E37" s="9">
        <f t="shared" si="1"/>
        <v>10000</v>
      </c>
      <c r="H37" s="69"/>
      <c r="I37" s="69" t="s">
        <v>146</v>
      </c>
      <c r="J37" s="69" t="s">
        <v>118</v>
      </c>
      <c r="K37" s="69" t="s">
        <v>119</v>
      </c>
      <c r="L37" s="69" t="s">
        <v>120</v>
      </c>
      <c r="M37" s="69" t="s">
        <v>158</v>
      </c>
      <c r="N37"/>
      <c r="O37"/>
      <c r="P37"/>
      <c r="R37" s="69"/>
      <c r="S37" s="69" t="s">
        <v>146</v>
      </c>
      <c r="T37" s="69" t="s">
        <v>118</v>
      </c>
      <c r="U37" s="69" t="s">
        <v>119</v>
      </c>
      <c r="V37" s="69" t="s">
        <v>120</v>
      </c>
      <c r="W37" s="69" t="s">
        <v>158</v>
      </c>
      <c r="X37"/>
      <c r="Y37"/>
      <c r="Z37"/>
    </row>
    <row r="38" spans="1:26" x14ac:dyDescent="0.25">
      <c r="A38" s="9">
        <v>2</v>
      </c>
      <c r="B38" s="9">
        <f>'data in order'!Q27</f>
        <v>2.5000000000005684E-2</v>
      </c>
      <c r="C38" s="66">
        <f>'data in order'!R27</f>
        <v>2.5000000000005682E-4</v>
      </c>
      <c r="D38" s="9">
        <v>100</v>
      </c>
      <c r="E38" s="9">
        <f t="shared" si="1"/>
        <v>10000</v>
      </c>
      <c r="H38" s="67" t="s">
        <v>155</v>
      </c>
      <c r="I38" s="67">
        <v>1</v>
      </c>
      <c r="J38" s="67">
        <v>0.30111160694974337</v>
      </c>
      <c r="K38" s="67">
        <v>0.30111160694974337</v>
      </c>
      <c r="L38" s="67">
        <v>178.32098873313149</v>
      </c>
      <c r="M38" s="67">
        <v>8.8085380687918099E-18</v>
      </c>
      <c r="N38"/>
      <c r="O38"/>
      <c r="P38"/>
      <c r="R38" s="67" t="s">
        <v>155</v>
      </c>
      <c r="S38" s="67">
        <v>1</v>
      </c>
      <c r="T38" s="67">
        <v>2.223652211650769E-4</v>
      </c>
      <c r="U38" s="67">
        <v>2.223652211650769E-4</v>
      </c>
      <c r="V38" s="67">
        <v>50.211166744430024</v>
      </c>
      <c r="W38" s="67">
        <v>5.4289094447439061E-9</v>
      </c>
      <c r="X38"/>
      <c r="Y38"/>
      <c r="Z38"/>
    </row>
    <row r="39" spans="1:26" x14ac:dyDescent="0.25">
      <c r="A39" s="9">
        <v>2</v>
      </c>
      <c r="B39" s="9">
        <f>'data in order'!W27</f>
        <v>-2.7000000000001023E-2</v>
      </c>
      <c r="C39" s="66">
        <f>'data in order'!X27</f>
        <v>-2.7000000000001025E-4</v>
      </c>
      <c r="D39" s="9">
        <v>100</v>
      </c>
      <c r="E39" s="9">
        <f t="shared" si="1"/>
        <v>10000</v>
      </c>
      <c r="H39" s="67" t="s">
        <v>156</v>
      </c>
      <c r="I39" s="67">
        <v>48</v>
      </c>
      <c r="J39" s="67">
        <v>8.1052473050259019E-2</v>
      </c>
      <c r="K39" s="67">
        <v>1.6885931885470629E-3</v>
      </c>
      <c r="L39" s="67"/>
      <c r="M39" s="67"/>
      <c r="N39"/>
      <c r="O39"/>
      <c r="P39"/>
      <c r="R39" s="67" t="s">
        <v>156</v>
      </c>
      <c r="S39" s="67">
        <v>48</v>
      </c>
      <c r="T39" s="67">
        <v>2.1257284600158623E-4</v>
      </c>
      <c r="U39" s="67">
        <v>4.4286009583663796E-6</v>
      </c>
      <c r="V39" s="67"/>
      <c r="W39" s="67"/>
      <c r="X39"/>
      <c r="Y39"/>
      <c r="Z39"/>
    </row>
    <row r="40" spans="1:26" ht="13.8" thickBot="1" x14ac:dyDescent="0.3">
      <c r="A40" s="9">
        <v>2</v>
      </c>
      <c r="B40" s="9">
        <f>'data in order'!AC27</f>
        <v>-6.9000000000002615E-2</v>
      </c>
      <c r="C40" s="66">
        <f>'data in order'!AD27</f>
        <v>-6.900000000000261E-4</v>
      </c>
      <c r="D40" s="9">
        <v>100</v>
      </c>
      <c r="E40" s="9">
        <f t="shared" si="1"/>
        <v>10000</v>
      </c>
      <c r="H40" s="68" t="s">
        <v>135</v>
      </c>
      <c r="I40" s="68">
        <v>49</v>
      </c>
      <c r="J40" s="68">
        <v>0.3821640800000024</v>
      </c>
      <c r="K40" s="68"/>
      <c r="L40" s="68"/>
      <c r="M40" s="68"/>
      <c r="N40"/>
      <c r="O40"/>
      <c r="P40"/>
      <c r="R40" s="68" t="s">
        <v>135</v>
      </c>
      <c r="S40" s="68">
        <v>49</v>
      </c>
      <c r="T40" s="68">
        <v>4.3493806716666313E-4</v>
      </c>
      <c r="U40" s="68"/>
      <c r="V40" s="68"/>
      <c r="W40" s="68"/>
      <c r="X40"/>
      <c r="Y40"/>
      <c r="Z40"/>
    </row>
    <row r="41" spans="1:26" ht="13.8" thickBot="1" x14ac:dyDescent="0.3">
      <c r="A41" s="9">
        <v>2</v>
      </c>
      <c r="B41" s="9">
        <f>'data in order'!AI27</f>
        <v>-5.1000000000001933E-2</v>
      </c>
      <c r="C41" s="66">
        <f>'data in order'!AJ27</f>
        <v>-5.1000000000001934E-4</v>
      </c>
      <c r="D41" s="9">
        <v>100</v>
      </c>
      <c r="E41" s="9">
        <f t="shared" si="1"/>
        <v>10000</v>
      </c>
      <c r="H41"/>
      <c r="I41"/>
      <c r="J41"/>
      <c r="K41"/>
      <c r="L41"/>
      <c r="M41"/>
      <c r="N41"/>
      <c r="O41"/>
      <c r="P41"/>
      <c r="R41"/>
      <c r="S41"/>
      <c r="T41"/>
      <c r="U41"/>
      <c r="V41"/>
      <c r="W41"/>
      <c r="X41"/>
      <c r="Y41"/>
      <c r="Z41"/>
    </row>
    <row r="42" spans="1:26" x14ac:dyDescent="0.25">
      <c r="A42" s="9">
        <v>2</v>
      </c>
      <c r="B42" s="9">
        <f>'data in order'!K28</f>
        <v>-9.1000000000008185E-2</v>
      </c>
      <c r="C42" s="66">
        <f>'data in order'!L28</f>
        <v>-6.0666666666672124E-4</v>
      </c>
      <c r="D42" s="9">
        <v>150</v>
      </c>
      <c r="E42" s="9">
        <f t="shared" si="1"/>
        <v>22500</v>
      </c>
      <c r="H42" s="69"/>
      <c r="I42" s="69" t="s">
        <v>159</v>
      </c>
      <c r="J42" s="69" t="s">
        <v>153</v>
      </c>
      <c r="K42" s="69" t="s">
        <v>160</v>
      </c>
      <c r="L42" s="69" t="s">
        <v>147</v>
      </c>
      <c r="M42" s="69" t="s">
        <v>161</v>
      </c>
      <c r="N42" s="69" t="s">
        <v>162</v>
      </c>
      <c r="O42" s="69" t="s">
        <v>163</v>
      </c>
      <c r="P42" s="69" t="s">
        <v>164</v>
      </c>
      <c r="R42" s="69"/>
      <c r="S42" s="69" t="s">
        <v>159</v>
      </c>
      <c r="T42" s="69" t="s">
        <v>153</v>
      </c>
      <c r="U42" s="69" t="s">
        <v>160</v>
      </c>
      <c r="V42" s="69" t="s">
        <v>147</v>
      </c>
      <c r="W42" s="69" t="s">
        <v>161</v>
      </c>
      <c r="X42" s="69" t="s">
        <v>162</v>
      </c>
      <c r="Y42" s="69" t="s">
        <v>163</v>
      </c>
      <c r="Z42" s="69" t="s">
        <v>164</v>
      </c>
    </row>
    <row r="43" spans="1:26" x14ac:dyDescent="0.25">
      <c r="A43" s="9">
        <v>2</v>
      </c>
      <c r="B43" s="9">
        <f>'data in order'!Q28</f>
        <v>-3.6000000000001364E-2</v>
      </c>
      <c r="C43" s="66">
        <f>'data in order'!R28</f>
        <v>-2.4000000000000909E-4</v>
      </c>
      <c r="D43" s="9">
        <v>150</v>
      </c>
      <c r="E43" s="9">
        <f t="shared" si="1"/>
        <v>22500</v>
      </c>
      <c r="H43" s="67" t="s">
        <v>157</v>
      </c>
      <c r="I43" s="67">
        <v>7.0225389948007214E-2</v>
      </c>
      <c r="J43" s="67">
        <v>1.0482855048374836E-2</v>
      </c>
      <c r="K43" s="67">
        <v>6.6990709710227563</v>
      </c>
      <c r="L43" s="67">
        <v>2.1284969013421136E-8</v>
      </c>
      <c r="M43" s="67">
        <v>4.9148197228608123E-2</v>
      </c>
      <c r="N43" s="67">
        <v>9.1302582667406304E-2</v>
      </c>
      <c r="O43" s="67">
        <v>4.9148197228608123E-2</v>
      </c>
      <c r="P43" s="67">
        <v>9.1302582667406304E-2</v>
      </c>
      <c r="R43" s="67" t="s">
        <v>157</v>
      </c>
      <c r="S43" s="67">
        <v>4.1170015886770519E-3</v>
      </c>
      <c r="T43" s="67">
        <v>5.3684676316175873E-4</v>
      </c>
      <c r="U43" s="67">
        <v>7.6688579892518547</v>
      </c>
      <c r="V43" s="67">
        <v>6.9947594502034872E-10</v>
      </c>
      <c r="W43" s="67">
        <v>3.0375988271459558E-3</v>
      </c>
      <c r="X43" s="67">
        <v>5.196404350208148E-3</v>
      </c>
      <c r="Y43" s="67">
        <v>3.0375988271459558E-3</v>
      </c>
      <c r="Z43" s="67">
        <v>5.196404350208148E-3</v>
      </c>
    </row>
    <row r="44" spans="1:26" ht="13.8" thickBot="1" x14ac:dyDescent="0.3">
      <c r="A44" s="9">
        <v>2</v>
      </c>
      <c r="B44" s="9">
        <f>'data in order'!W28</f>
        <v>-9.4999999999998863E-2</v>
      </c>
      <c r="C44" s="66">
        <f>'data in order'!X28</f>
        <v>-6.3333333333332571E-4</v>
      </c>
      <c r="D44" s="9">
        <v>150</v>
      </c>
      <c r="E44" s="9">
        <f t="shared" si="1"/>
        <v>22500</v>
      </c>
      <c r="H44" s="68" t="s">
        <v>142</v>
      </c>
      <c r="I44" s="68">
        <v>-1.1422097053726229E-3</v>
      </c>
      <c r="J44" s="68">
        <v>8.5535148616328648E-5</v>
      </c>
      <c r="K44" s="68">
        <v>-13.353688207125828</v>
      </c>
      <c r="L44" s="68">
        <v>8.8085380687918715E-18</v>
      </c>
      <c r="M44" s="68">
        <v>-1.3141896481791674E-3</v>
      </c>
      <c r="N44" s="68">
        <v>-9.7022976256607829E-4</v>
      </c>
      <c r="O44" s="68">
        <v>-1.3141896481791674E-3</v>
      </c>
      <c r="P44" s="68">
        <v>-9.7022976256607829E-4</v>
      </c>
      <c r="R44" s="68" t="s">
        <v>142</v>
      </c>
      <c r="S44" s="68">
        <v>-3.1039558058925404E-5</v>
      </c>
      <c r="T44" s="68">
        <v>4.3804161613734146E-6</v>
      </c>
      <c r="U44" s="68">
        <v>-7.0859838233254555</v>
      </c>
      <c r="V44" s="68">
        <v>5.4289094447439061E-9</v>
      </c>
      <c r="W44" s="68">
        <v>-3.9846975045841706E-5</v>
      </c>
      <c r="X44" s="68">
        <v>-2.2232141072009102E-5</v>
      </c>
      <c r="Y44" s="68">
        <v>-3.9846975045841706E-5</v>
      </c>
      <c r="Z44" s="68">
        <v>-2.2232141072009102E-5</v>
      </c>
    </row>
    <row r="45" spans="1:26" x14ac:dyDescent="0.25">
      <c r="A45" s="9">
        <v>2</v>
      </c>
      <c r="B45" s="9">
        <f>'data in order'!AC28</f>
        <v>-0.14599999999998658</v>
      </c>
      <c r="C45" s="66">
        <f>'data in order'!AD28</f>
        <v>-9.7333333333324387E-4</v>
      </c>
      <c r="D45" s="9">
        <v>150</v>
      </c>
      <c r="E45" s="9">
        <f t="shared" si="1"/>
        <v>22500</v>
      </c>
      <c r="H45"/>
      <c r="I45"/>
      <c r="J45"/>
      <c r="K45"/>
      <c r="L45"/>
      <c r="M45"/>
      <c r="N45"/>
      <c r="O45"/>
      <c r="P45"/>
      <c r="R45"/>
      <c r="S45"/>
      <c r="T45"/>
      <c r="U45"/>
      <c r="V45"/>
      <c r="W45"/>
      <c r="X45"/>
      <c r="Y45"/>
      <c r="Z45"/>
    </row>
    <row r="46" spans="1:26" x14ac:dyDescent="0.25">
      <c r="A46" s="9">
        <v>2</v>
      </c>
      <c r="B46" s="9">
        <f>'data in order'!AI28</f>
        <v>-0.13399999999998613</v>
      </c>
      <c r="C46" s="66">
        <f>'data in order'!AJ28</f>
        <v>-8.9333333333324084E-4</v>
      </c>
      <c r="D46" s="9">
        <v>150</v>
      </c>
      <c r="E46" s="9">
        <f t="shared" si="1"/>
        <v>22500</v>
      </c>
      <c r="H46"/>
      <c r="I46"/>
      <c r="J46"/>
      <c r="K46"/>
      <c r="L46"/>
      <c r="M46"/>
      <c r="N46"/>
      <c r="O46"/>
      <c r="P46"/>
      <c r="R46"/>
      <c r="S46"/>
      <c r="T46"/>
      <c r="U46"/>
      <c r="V46"/>
      <c r="W46"/>
      <c r="X46"/>
      <c r="Y46"/>
      <c r="Z46"/>
    </row>
    <row r="47" spans="1:26" x14ac:dyDescent="0.25">
      <c r="A47" s="9">
        <v>2</v>
      </c>
      <c r="B47" s="9">
        <f>'data in order'!K29</f>
        <v>-0.132000000000005</v>
      </c>
      <c r="C47" s="66">
        <f>'data in order'!L29</f>
        <v>-6.6000000000002504E-4</v>
      </c>
      <c r="D47" s="9">
        <v>200</v>
      </c>
      <c r="E47" s="9">
        <f t="shared" si="1"/>
        <v>40000</v>
      </c>
      <c r="H47"/>
      <c r="I47"/>
      <c r="J47"/>
      <c r="K47"/>
      <c r="L47"/>
      <c r="M47"/>
      <c r="N47"/>
      <c r="O47"/>
      <c r="P47"/>
      <c r="R47"/>
      <c r="S47"/>
      <c r="T47"/>
      <c r="U47"/>
      <c r="V47"/>
      <c r="W47"/>
      <c r="X47"/>
      <c r="Y47"/>
      <c r="Z47"/>
    </row>
    <row r="48" spans="1:26" x14ac:dyDescent="0.25">
      <c r="A48" s="9">
        <v>2</v>
      </c>
      <c r="B48" s="9">
        <f>'data in order'!Q29</f>
        <v>-3.8999999999987267E-2</v>
      </c>
      <c r="C48" s="66">
        <f>'data in order'!R29</f>
        <v>-1.9499999999993633E-4</v>
      </c>
      <c r="D48" s="9">
        <v>200</v>
      </c>
      <c r="E48" s="9">
        <f t="shared" si="1"/>
        <v>40000</v>
      </c>
    </row>
    <row r="49" spans="1:26" x14ac:dyDescent="0.25">
      <c r="A49" s="9">
        <v>2</v>
      </c>
      <c r="B49" s="9">
        <f>'data in order'!W29</f>
        <v>-0.10499999999998977</v>
      </c>
      <c r="C49" s="66">
        <f>'data in order'!X29</f>
        <v>-5.2499999999994879E-4</v>
      </c>
      <c r="D49" s="9">
        <v>200</v>
      </c>
      <c r="E49" s="9">
        <f t="shared" si="1"/>
        <v>40000</v>
      </c>
    </row>
    <row r="50" spans="1:26" x14ac:dyDescent="0.25">
      <c r="A50" s="9">
        <v>2</v>
      </c>
      <c r="B50" s="9">
        <f>'data in order'!AC29</f>
        <v>-0.23699999999999477</v>
      </c>
      <c r="C50" s="66">
        <f>'data in order'!AD29</f>
        <v>-1.1849999999999738E-3</v>
      </c>
      <c r="D50" s="9">
        <v>200</v>
      </c>
      <c r="E50" s="9">
        <f t="shared" si="1"/>
        <v>40000</v>
      </c>
    </row>
    <row r="51" spans="1:26" x14ac:dyDescent="0.25">
      <c r="A51" s="9">
        <v>2</v>
      </c>
      <c r="B51" s="9">
        <f>'data in order'!AI29</f>
        <v>-0.14400000000000546</v>
      </c>
      <c r="C51" s="66">
        <f>'data in order'!AJ29</f>
        <v>-7.2000000000002726E-4</v>
      </c>
      <c r="D51" s="9">
        <v>200</v>
      </c>
      <c r="E51" s="9">
        <f t="shared" si="1"/>
        <v>40000</v>
      </c>
    </row>
    <row r="52" spans="1:26" x14ac:dyDescent="0.25">
      <c r="A52" s="9">
        <v>3</v>
      </c>
      <c r="B52" s="9">
        <f>'data in order'!K42</f>
        <v>8.2000000000000739E-2</v>
      </c>
      <c r="C52" s="66">
        <f>'data in order'!L42</f>
        <v>8.2000000000000735E-3</v>
      </c>
      <c r="D52" s="9">
        <v>10</v>
      </c>
      <c r="E52" s="9">
        <f t="shared" si="1"/>
        <v>100</v>
      </c>
      <c r="H52" t="s">
        <v>148</v>
      </c>
      <c r="I52"/>
      <c r="J52"/>
      <c r="K52"/>
      <c r="L52"/>
      <c r="M52"/>
      <c r="N52"/>
      <c r="O52"/>
      <c r="P52"/>
      <c r="R52" t="s">
        <v>148</v>
      </c>
      <c r="S52"/>
      <c r="T52"/>
      <c r="U52"/>
      <c r="V52"/>
      <c r="W52"/>
      <c r="X52"/>
      <c r="Y52"/>
      <c r="Z52"/>
    </row>
    <row r="53" spans="1:26" ht="13.8" thickBot="1" x14ac:dyDescent="0.3">
      <c r="A53" s="9">
        <v>3</v>
      </c>
      <c r="B53" s="9">
        <f>'data in order'!Q42</f>
        <v>6.7999999999999616E-2</v>
      </c>
      <c r="C53" s="66">
        <f>'data in order'!R42</f>
        <v>6.7999999999999615E-3</v>
      </c>
      <c r="D53" s="9">
        <v>10</v>
      </c>
      <c r="E53" s="9">
        <f t="shared" si="1"/>
        <v>100</v>
      </c>
      <c r="H53"/>
      <c r="I53"/>
      <c r="J53"/>
      <c r="K53"/>
      <c r="L53"/>
      <c r="M53"/>
      <c r="N53"/>
      <c r="O53"/>
      <c r="P53"/>
      <c r="R53"/>
      <c r="S53"/>
      <c r="T53"/>
      <c r="U53"/>
      <c r="V53"/>
      <c r="W53"/>
      <c r="X53"/>
      <c r="Y53"/>
      <c r="Z53"/>
    </row>
    <row r="54" spans="1:26" x14ac:dyDescent="0.25">
      <c r="A54" s="9">
        <v>3</v>
      </c>
      <c r="B54" s="9">
        <f>'data in order'!W42</f>
        <v>1.2999999999999901E-2</v>
      </c>
      <c r="C54" s="66">
        <f>'data in order'!X42</f>
        <v>1.29999999999999E-3</v>
      </c>
      <c r="D54" s="9">
        <v>10</v>
      </c>
      <c r="E54" s="9">
        <f t="shared" si="1"/>
        <v>100</v>
      </c>
      <c r="H54" s="70" t="s">
        <v>149</v>
      </c>
      <c r="I54" s="70"/>
      <c r="J54"/>
      <c r="K54"/>
      <c r="L54" s="72" t="s">
        <v>166</v>
      </c>
      <c r="M54" s="73"/>
      <c r="N54"/>
      <c r="O54"/>
      <c r="P54"/>
      <c r="R54" s="70" t="s">
        <v>149</v>
      </c>
      <c r="S54" s="70"/>
      <c r="T54"/>
      <c r="U54"/>
      <c r="V54" s="72" t="s">
        <v>166</v>
      </c>
      <c r="W54" s="73"/>
      <c r="X54"/>
      <c r="Y54"/>
      <c r="Z54"/>
    </row>
    <row r="55" spans="1:26" x14ac:dyDescent="0.25">
      <c r="A55" s="9">
        <v>3</v>
      </c>
      <c r="B55" s="9">
        <f>'data in order'!AC42</f>
        <v>9.6999999999999531E-2</v>
      </c>
      <c r="C55" s="66">
        <f>'data in order'!AD42</f>
        <v>9.6999999999999535E-3</v>
      </c>
      <c r="D55" s="9">
        <v>10</v>
      </c>
      <c r="E55" s="9">
        <f t="shared" si="1"/>
        <v>100</v>
      </c>
      <c r="H55" s="67" t="s">
        <v>150</v>
      </c>
      <c r="I55" s="67">
        <v>0.88176971105067237</v>
      </c>
      <c r="J55"/>
      <c r="K55"/>
      <c r="L55" s="74"/>
      <c r="M55" s="75"/>
      <c r="N55"/>
      <c r="O55"/>
      <c r="P55"/>
      <c r="R55" s="67" t="s">
        <v>150</v>
      </c>
      <c r="S55" s="67">
        <v>0.70217911009962353</v>
      </c>
      <c r="T55"/>
      <c r="U55"/>
      <c r="V55" s="74"/>
      <c r="W55" s="75"/>
      <c r="X55"/>
      <c r="Y55"/>
      <c r="Z55"/>
    </row>
    <row r="56" spans="1:26" x14ac:dyDescent="0.25">
      <c r="A56" s="9">
        <v>3</v>
      </c>
      <c r="B56" s="9">
        <f>'data in order'!AI42</f>
        <v>5.1000000000000156E-2</v>
      </c>
      <c r="C56" s="66">
        <f>'data in order'!AJ42</f>
        <v>5.100000000000016E-3</v>
      </c>
      <c r="D56" s="9">
        <v>10</v>
      </c>
      <c r="E56" s="9">
        <f t="shared" si="1"/>
        <v>100</v>
      </c>
      <c r="H56" s="67" t="s">
        <v>151</v>
      </c>
      <c r="I56" s="67">
        <v>0.7775178233263863</v>
      </c>
      <c r="J56"/>
      <c r="K56"/>
      <c r="L56" s="74" t="s">
        <v>167</v>
      </c>
      <c r="M56" s="75">
        <f>_xlfn.T.INV(0.995,I59-2)</f>
        <v>2.6448687820733814</v>
      </c>
      <c r="N56"/>
      <c r="O56"/>
      <c r="P56"/>
      <c r="R56" s="67" t="s">
        <v>151</v>
      </c>
      <c r="S56" s="67">
        <v>0.49305550266029918</v>
      </c>
      <c r="T56"/>
      <c r="U56"/>
      <c r="V56" s="74" t="s">
        <v>167</v>
      </c>
      <c r="W56" s="75">
        <f>_xlfn.T.INV(0.995,S59-2)</f>
        <v>2.6448687820733814</v>
      </c>
      <c r="X56"/>
      <c r="Y56"/>
      <c r="Z56"/>
    </row>
    <row r="57" spans="1:26" ht="13.8" thickBot="1" x14ac:dyDescent="0.3">
      <c r="A57" s="9">
        <v>3</v>
      </c>
      <c r="B57" s="9">
        <f>'data in order'!K43</f>
        <v>7.0999999999997954E-2</v>
      </c>
      <c r="C57" s="66">
        <f>'data in order'!L43</f>
        <v>1.4199999999999591E-3</v>
      </c>
      <c r="D57" s="9">
        <v>50</v>
      </c>
      <c r="E57" s="9">
        <f t="shared" si="1"/>
        <v>2500</v>
      </c>
      <c r="H57" s="67" t="s">
        <v>152</v>
      </c>
      <c r="I57" s="67">
        <v>0.77447012227606282</v>
      </c>
      <c r="J57"/>
      <c r="K57"/>
      <c r="L57" s="76" t="s">
        <v>168</v>
      </c>
      <c r="M57" s="77">
        <f>M56*I58</f>
        <v>0.1073900481281061</v>
      </c>
      <c r="N57"/>
      <c r="O57"/>
      <c r="P57"/>
      <c r="R57" s="67" t="s">
        <v>152</v>
      </c>
      <c r="S57" s="67">
        <v>0.48611105749126216</v>
      </c>
      <c r="T57"/>
      <c r="U57"/>
      <c r="V57" s="76" t="s">
        <v>168</v>
      </c>
      <c r="W57" s="78">
        <f>W56*S58</f>
        <v>5.6435128607704643E-3</v>
      </c>
      <c r="X57"/>
      <c r="Y57"/>
      <c r="Z57"/>
    </row>
    <row r="58" spans="1:26" x14ac:dyDescent="0.25">
      <c r="A58" s="9">
        <v>3</v>
      </c>
      <c r="B58" s="9">
        <f>'data in order'!Q43</f>
        <v>9.9999999999980105E-3</v>
      </c>
      <c r="C58" s="66">
        <f>'data in order'!R43</f>
        <v>1.9999999999996022E-4</v>
      </c>
      <c r="D58" s="9">
        <v>50</v>
      </c>
      <c r="E58" s="9">
        <f t="shared" si="1"/>
        <v>2500</v>
      </c>
      <c r="H58" s="67" t="s">
        <v>153</v>
      </c>
      <c r="I58" s="67">
        <v>4.0603166726449182E-2</v>
      </c>
      <c r="J58"/>
      <c r="K58"/>
      <c r="L58"/>
      <c r="M58"/>
      <c r="N58"/>
      <c r="O58"/>
      <c r="P58"/>
      <c r="R58" s="67" t="s">
        <v>153</v>
      </c>
      <c r="S58" s="67">
        <v>2.1337591108570491E-3</v>
      </c>
      <c r="T58"/>
      <c r="U58"/>
      <c r="V58"/>
      <c r="W58"/>
      <c r="X58"/>
      <c r="Y58"/>
      <c r="Z58"/>
    </row>
    <row r="59" spans="1:26" ht="13.8" thickBot="1" x14ac:dyDescent="0.3">
      <c r="A59" s="9">
        <v>3</v>
      </c>
      <c r="B59" s="9">
        <f>'data in order'!W43</f>
        <v>-9.9999999999766942E-4</v>
      </c>
      <c r="C59" s="66">
        <f>'data in order'!X43</f>
        <v>-1.9999999999953388E-5</v>
      </c>
      <c r="D59" s="9">
        <v>50</v>
      </c>
      <c r="E59" s="9">
        <f t="shared" si="1"/>
        <v>2500</v>
      </c>
      <c r="H59" s="68" t="s">
        <v>154</v>
      </c>
      <c r="I59" s="68">
        <v>75</v>
      </c>
      <c r="J59"/>
      <c r="K59"/>
      <c r="L59"/>
      <c r="M59"/>
      <c r="N59"/>
      <c r="O59"/>
      <c r="P59"/>
      <c r="R59" s="68" t="s">
        <v>154</v>
      </c>
      <c r="S59" s="68">
        <v>75</v>
      </c>
      <c r="T59"/>
      <c r="U59"/>
      <c r="V59"/>
      <c r="W59"/>
      <c r="X59"/>
      <c r="Y59"/>
      <c r="Z59"/>
    </row>
    <row r="60" spans="1:26" x14ac:dyDescent="0.25">
      <c r="A60" s="9">
        <v>3</v>
      </c>
      <c r="B60" s="9">
        <f>'data in order'!AC43</f>
        <v>1.7000000000003013E-2</v>
      </c>
      <c r="C60" s="66">
        <f>'data in order'!AD43</f>
        <v>3.4000000000006025E-4</v>
      </c>
      <c r="D60" s="9">
        <v>50</v>
      </c>
      <c r="E60" s="9">
        <f t="shared" si="1"/>
        <v>2500</v>
      </c>
      <c r="H60"/>
      <c r="I60"/>
      <c r="J60"/>
      <c r="K60"/>
      <c r="L60"/>
      <c r="M60"/>
      <c r="N60"/>
      <c r="O60"/>
      <c r="P60"/>
      <c r="R60"/>
      <c r="S60"/>
      <c r="T60"/>
      <c r="U60"/>
      <c r="V60"/>
      <c r="W60"/>
      <c r="X60"/>
      <c r="Y60"/>
      <c r="Z60"/>
    </row>
    <row r="61" spans="1:26" ht="13.8" thickBot="1" x14ac:dyDescent="0.3">
      <c r="A61" s="9">
        <v>3</v>
      </c>
      <c r="B61" s="9">
        <f>'data in order'!AI43</f>
        <v>-9.0000000000003411E-3</v>
      </c>
      <c r="C61" s="66">
        <f>'data in order'!AJ43</f>
        <v>-1.8000000000000681E-4</v>
      </c>
      <c r="D61" s="9">
        <v>50</v>
      </c>
      <c r="E61" s="9">
        <f t="shared" si="1"/>
        <v>2500</v>
      </c>
      <c r="H61" t="s">
        <v>114</v>
      </c>
      <c r="I61"/>
      <c r="J61"/>
      <c r="K61"/>
      <c r="L61"/>
      <c r="M61"/>
      <c r="N61"/>
      <c r="O61"/>
      <c r="P61"/>
      <c r="R61" t="s">
        <v>114</v>
      </c>
      <c r="S61"/>
      <c r="T61"/>
      <c r="U61"/>
      <c r="V61"/>
      <c r="W61"/>
      <c r="X61"/>
      <c r="Y61"/>
      <c r="Z61"/>
    </row>
    <row r="62" spans="1:26" x14ac:dyDescent="0.25">
      <c r="A62" s="9">
        <v>3</v>
      </c>
      <c r="B62" s="9">
        <f>'data in order'!K44</f>
        <v>-3.0000000000001137E-2</v>
      </c>
      <c r="C62" s="66">
        <f>'data in order'!L44</f>
        <v>-3.0000000000001136E-4</v>
      </c>
      <c r="D62" s="9">
        <v>100</v>
      </c>
      <c r="E62" s="9">
        <f t="shared" si="1"/>
        <v>10000</v>
      </c>
      <c r="H62" s="69"/>
      <c r="I62" s="69" t="s">
        <v>146</v>
      </c>
      <c r="J62" s="69" t="s">
        <v>118</v>
      </c>
      <c r="K62" s="69" t="s">
        <v>119</v>
      </c>
      <c r="L62" s="69" t="s">
        <v>120</v>
      </c>
      <c r="M62" s="69" t="s">
        <v>158</v>
      </c>
      <c r="N62"/>
      <c r="O62"/>
      <c r="P62"/>
      <c r="R62" s="69"/>
      <c r="S62" s="69" t="s">
        <v>146</v>
      </c>
      <c r="T62" s="69" t="s">
        <v>118</v>
      </c>
      <c r="U62" s="69" t="s">
        <v>119</v>
      </c>
      <c r="V62" s="69" t="s">
        <v>120</v>
      </c>
      <c r="W62" s="69" t="s">
        <v>158</v>
      </c>
      <c r="X62"/>
      <c r="Y62"/>
      <c r="Z62"/>
    </row>
    <row r="63" spans="1:26" x14ac:dyDescent="0.25">
      <c r="A63" s="9">
        <v>3</v>
      </c>
      <c r="B63" s="9">
        <f>'data in order'!Q44</f>
        <v>-1.5000000000000568E-2</v>
      </c>
      <c r="C63" s="66">
        <f>'data in order'!R44</f>
        <v>-1.5000000000000568E-4</v>
      </c>
      <c r="D63" s="9">
        <v>100</v>
      </c>
      <c r="E63" s="9">
        <f t="shared" si="1"/>
        <v>10000</v>
      </c>
      <c r="H63" s="67" t="s">
        <v>155</v>
      </c>
      <c r="I63" s="67">
        <v>1</v>
      </c>
      <c r="J63" s="67">
        <v>0.42058889484691292</v>
      </c>
      <c r="K63" s="67">
        <v>0.42058889484691292</v>
      </c>
      <c r="L63" s="67">
        <v>255.1161713330979</v>
      </c>
      <c r="M63" s="67">
        <v>1.5778655697461993E-25</v>
      </c>
      <c r="N63"/>
      <c r="O63"/>
      <c r="P63"/>
      <c r="R63" s="67" t="s">
        <v>155</v>
      </c>
      <c r="S63" s="67">
        <v>1</v>
      </c>
      <c r="T63" s="67">
        <v>3.2325781555632438E-4</v>
      </c>
      <c r="U63" s="67">
        <v>3.2325781555632438E-4</v>
      </c>
      <c r="V63" s="67">
        <v>70.999984974850378</v>
      </c>
      <c r="W63" s="67">
        <v>2.2265422013585214E-12</v>
      </c>
      <c r="X63"/>
      <c r="Y63"/>
      <c r="Z63"/>
    </row>
    <row r="64" spans="1:26" x14ac:dyDescent="0.25">
      <c r="A64" s="9">
        <v>3</v>
      </c>
      <c r="B64" s="9">
        <f>'data in order'!W44</f>
        <v>-5.5999999999997385E-2</v>
      </c>
      <c r="C64" s="66">
        <f>'data in order'!X44</f>
        <v>-5.5999999999997382E-4</v>
      </c>
      <c r="D64" s="9">
        <v>100</v>
      </c>
      <c r="E64" s="9">
        <f t="shared" si="1"/>
        <v>10000</v>
      </c>
      <c r="H64" s="67" t="s">
        <v>156</v>
      </c>
      <c r="I64" s="67">
        <v>73</v>
      </c>
      <c r="J64" s="67">
        <v>0.1203490518197556</v>
      </c>
      <c r="K64" s="67">
        <v>1.64861714821583E-3</v>
      </c>
      <c r="L64" s="67"/>
      <c r="M64" s="67"/>
      <c r="N64"/>
      <c r="O64"/>
      <c r="P64"/>
      <c r="R64" s="67" t="s">
        <v>156</v>
      </c>
      <c r="S64" s="67">
        <v>73</v>
      </c>
      <c r="T64" s="67">
        <v>3.3236373985107886E-4</v>
      </c>
      <c r="U64" s="67">
        <v>4.552927943165464E-6</v>
      </c>
      <c r="V64" s="67"/>
      <c r="W64" s="67"/>
      <c r="X64"/>
      <c r="Y64"/>
      <c r="Z64"/>
    </row>
    <row r="65" spans="1:26" ht="13.8" thickBot="1" x14ac:dyDescent="0.3">
      <c r="A65" s="9">
        <v>3</v>
      </c>
      <c r="B65" s="9">
        <f>'data in order'!AC44</f>
        <v>-7.9999999999998295E-2</v>
      </c>
      <c r="C65" s="66">
        <f>'data in order'!AD44</f>
        <v>-7.9999999999998291E-4</v>
      </c>
      <c r="D65" s="9">
        <v>100</v>
      </c>
      <c r="E65" s="9">
        <f t="shared" si="1"/>
        <v>10000</v>
      </c>
      <c r="H65" s="68" t="s">
        <v>135</v>
      </c>
      <c r="I65" s="68">
        <v>74</v>
      </c>
      <c r="J65" s="68">
        <v>0.5409379466666685</v>
      </c>
      <c r="K65" s="68"/>
      <c r="L65" s="68"/>
      <c r="M65" s="68"/>
      <c r="N65"/>
      <c r="O65"/>
      <c r="P65"/>
      <c r="R65" s="68" t="s">
        <v>135</v>
      </c>
      <c r="S65" s="68">
        <v>74</v>
      </c>
      <c r="T65" s="68">
        <v>6.5562155540740323E-4</v>
      </c>
      <c r="U65" s="68"/>
      <c r="V65" s="68"/>
      <c r="W65" s="68"/>
      <c r="X65"/>
      <c r="Y65"/>
      <c r="Z65"/>
    </row>
    <row r="66" spans="1:26" ht="13.8" thickBot="1" x14ac:dyDescent="0.3">
      <c r="A66" s="9">
        <v>3</v>
      </c>
      <c r="B66" s="9">
        <f>'data in order'!AI44</f>
        <v>-5.2000000000006708E-2</v>
      </c>
      <c r="C66" s="66">
        <f>'data in order'!AJ44</f>
        <v>-5.2000000000006707E-4</v>
      </c>
      <c r="D66" s="9">
        <v>100</v>
      </c>
      <c r="E66" s="9">
        <f t="shared" si="1"/>
        <v>10000</v>
      </c>
      <c r="H66"/>
      <c r="I66"/>
      <c r="J66"/>
      <c r="K66"/>
      <c r="L66"/>
      <c r="M66"/>
      <c r="N66"/>
      <c r="O66"/>
      <c r="P66"/>
      <c r="R66"/>
      <c r="S66"/>
      <c r="T66"/>
      <c r="U66"/>
      <c r="V66"/>
      <c r="W66"/>
      <c r="X66"/>
      <c r="Y66"/>
      <c r="Z66"/>
    </row>
    <row r="67" spans="1:26" x14ac:dyDescent="0.25">
      <c r="A67" s="9">
        <v>3</v>
      </c>
      <c r="B67" s="9">
        <f>'data in order'!K45</f>
        <v>-7.2000000000002728E-2</v>
      </c>
      <c r="C67" s="66">
        <f>'data in order'!L45</f>
        <v>-4.8000000000001817E-4</v>
      </c>
      <c r="D67" s="9">
        <v>150</v>
      </c>
      <c r="E67" s="9">
        <f t="shared" si="1"/>
        <v>22500</v>
      </c>
      <c r="H67" s="69"/>
      <c r="I67" s="69" t="s">
        <v>159</v>
      </c>
      <c r="J67" s="69" t="s">
        <v>153</v>
      </c>
      <c r="K67" s="69" t="s">
        <v>160</v>
      </c>
      <c r="L67" s="69" t="s">
        <v>147</v>
      </c>
      <c r="M67" s="69" t="s">
        <v>161</v>
      </c>
      <c r="N67" s="69" t="s">
        <v>162</v>
      </c>
      <c r="O67" s="69" t="s">
        <v>163</v>
      </c>
      <c r="P67" s="69" t="s">
        <v>164</v>
      </c>
      <c r="R67" s="69"/>
      <c r="S67" s="69" t="s">
        <v>159</v>
      </c>
      <c r="T67" s="69" t="s">
        <v>153</v>
      </c>
      <c r="U67" s="69" t="s">
        <v>160</v>
      </c>
      <c r="V67" s="69" t="s">
        <v>147</v>
      </c>
      <c r="W67" s="69" t="s">
        <v>161</v>
      </c>
      <c r="X67" s="69" t="s">
        <v>162</v>
      </c>
      <c r="Y67" s="69" t="s">
        <v>163</v>
      </c>
      <c r="Z67" s="69" t="s">
        <v>164</v>
      </c>
    </row>
    <row r="68" spans="1:26" x14ac:dyDescent="0.25">
      <c r="A68" s="9">
        <v>3</v>
      </c>
      <c r="B68" s="9">
        <f>'data in order'!Q45</f>
        <v>-4.4999999999987494E-2</v>
      </c>
      <c r="C68" s="66">
        <f>'data in order'!R45</f>
        <v>-2.9999999999991665E-4</v>
      </c>
      <c r="D68" s="9">
        <v>150</v>
      </c>
      <c r="E68" s="9">
        <f t="shared" si="1"/>
        <v>22500</v>
      </c>
      <c r="H68" s="67" t="s">
        <v>157</v>
      </c>
      <c r="I68" s="67">
        <v>6.8732351242056927E-2</v>
      </c>
      <c r="J68" s="67">
        <v>8.4572923022386299E-3</v>
      </c>
      <c r="K68" s="67">
        <v>8.1269925155434919</v>
      </c>
      <c r="L68" s="67">
        <v>8.1288335498286192E-12</v>
      </c>
      <c r="M68" s="67">
        <v>5.1876991990884927E-2</v>
      </c>
      <c r="N68" s="67">
        <v>8.5587710493228927E-2</v>
      </c>
      <c r="O68" s="67">
        <v>5.1876991990884927E-2</v>
      </c>
      <c r="P68" s="67">
        <v>8.5587710493228927E-2</v>
      </c>
      <c r="R68" s="67" t="s">
        <v>157</v>
      </c>
      <c r="S68" s="67">
        <v>4.071304833429607E-3</v>
      </c>
      <c r="T68" s="67">
        <v>4.4444377022759876E-4</v>
      </c>
      <c r="U68" s="67">
        <v>9.1604497715081035</v>
      </c>
      <c r="V68" s="67">
        <v>9.3207505429510607E-14</v>
      </c>
      <c r="W68" s="67">
        <v>3.1855296767463507E-3</v>
      </c>
      <c r="X68" s="67">
        <v>4.9570799901128629E-3</v>
      </c>
      <c r="Y68" s="67">
        <v>3.1855296767463507E-3</v>
      </c>
      <c r="Z68" s="67">
        <v>4.9570799901128629E-3</v>
      </c>
    </row>
    <row r="69" spans="1:26" ht="13.8" thickBot="1" x14ac:dyDescent="0.3">
      <c r="A69" s="9">
        <v>3</v>
      </c>
      <c r="B69" s="9">
        <f>'data in order'!W45</f>
        <v>-0.12299999999999045</v>
      </c>
      <c r="C69" s="66">
        <f>'data in order'!X45</f>
        <v>-8.1999999999993634E-4</v>
      </c>
      <c r="D69" s="9">
        <v>150</v>
      </c>
      <c r="E69" s="9">
        <f t="shared" si="1"/>
        <v>22500</v>
      </c>
      <c r="H69" s="68" t="s">
        <v>142</v>
      </c>
      <c r="I69" s="68">
        <v>-1.1022125938763764E-3</v>
      </c>
      <c r="J69" s="68">
        <v>6.9007512803094813E-5</v>
      </c>
      <c r="K69" s="68">
        <v>-15.972356474017783</v>
      </c>
      <c r="L69" s="68">
        <v>1.577865569746233E-25</v>
      </c>
      <c r="M69" s="68">
        <v>-1.2397443685577519E-3</v>
      </c>
      <c r="N69" s="68">
        <v>-9.6468081919500099E-4</v>
      </c>
      <c r="O69" s="68">
        <v>-1.2397443685577519E-3</v>
      </c>
      <c r="P69" s="68">
        <v>-9.6468081919500099E-4</v>
      </c>
      <c r="R69" s="68" t="s">
        <v>142</v>
      </c>
      <c r="S69" s="68">
        <v>-3.0557019064124722E-5</v>
      </c>
      <c r="T69" s="68">
        <v>3.6264513591564599E-6</v>
      </c>
      <c r="U69" s="68">
        <v>-8.4261488815977152</v>
      </c>
      <c r="V69" s="68">
        <v>2.2265422013585056E-12</v>
      </c>
      <c r="W69" s="68">
        <v>-3.7784526200102909E-5</v>
      </c>
      <c r="X69" s="68">
        <v>-2.3329511928146534E-5</v>
      </c>
      <c r="Y69" s="68">
        <v>-3.7784526200102909E-5</v>
      </c>
      <c r="Z69" s="68">
        <v>-2.3329511928146534E-5</v>
      </c>
    </row>
    <row r="70" spans="1:26" x14ac:dyDescent="0.25">
      <c r="A70" s="9">
        <v>3</v>
      </c>
      <c r="B70" s="9">
        <f>'data in order'!AC45</f>
        <v>-0.16599999999999682</v>
      </c>
      <c r="C70" s="66">
        <f>'data in order'!AD45</f>
        <v>-1.1066666666666454E-3</v>
      </c>
      <c r="D70" s="9">
        <v>150</v>
      </c>
      <c r="E70" s="9">
        <f t="shared" si="1"/>
        <v>22500</v>
      </c>
      <c r="H70"/>
      <c r="I70"/>
      <c r="J70"/>
      <c r="K70"/>
      <c r="L70"/>
      <c r="M70"/>
      <c r="N70"/>
      <c r="O70"/>
      <c r="P70"/>
      <c r="R70"/>
      <c r="S70"/>
      <c r="T70"/>
      <c r="U70"/>
      <c r="V70"/>
      <c r="W70"/>
      <c r="X70"/>
      <c r="Y70"/>
      <c r="Z70"/>
    </row>
    <row r="71" spans="1:26" x14ac:dyDescent="0.25">
      <c r="A71" s="9">
        <v>3</v>
      </c>
      <c r="B71" s="9">
        <f>'data in order'!AI45</f>
        <v>-0.10200000000000387</v>
      </c>
      <c r="C71" s="66">
        <f>'data in order'!AJ45</f>
        <v>-6.8000000000002574E-4</v>
      </c>
      <c r="D71" s="9">
        <v>150</v>
      </c>
      <c r="E71" s="9">
        <f t="shared" si="1"/>
        <v>22500</v>
      </c>
      <c r="H71"/>
      <c r="I71"/>
      <c r="J71"/>
      <c r="K71"/>
      <c r="L71"/>
      <c r="M71"/>
      <c r="N71"/>
      <c r="O71"/>
      <c r="P71"/>
      <c r="R71"/>
      <c r="S71"/>
      <c r="T71"/>
      <c r="U71"/>
      <c r="V71"/>
      <c r="W71"/>
      <c r="X71"/>
      <c r="Y71"/>
      <c r="Z71"/>
    </row>
    <row r="72" spans="1:26" x14ac:dyDescent="0.25">
      <c r="A72" s="9">
        <v>3</v>
      </c>
      <c r="B72" s="9">
        <f>'data in order'!K46</f>
        <v>-9.7000000000008413E-2</v>
      </c>
      <c r="C72" s="66">
        <f>'data in order'!L46</f>
        <v>-4.8500000000004204E-4</v>
      </c>
      <c r="D72" s="9">
        <v>200</v>
      </c>
      <c r="E72" s="9">
        <f t="shared" si="1"/>
        <v>40000</v>
      </c>
      <c r="H72"/>
      <c r="I72"/>
      <c r="J72"/>
      <c r="K72"/>
      <c r="L72"/>
      <c r="M72"/>
      <c r="N72"/>
      <c r="O72"/>
      <c r="P72"/>
      <c r="R72"/>
      <c r="S72"/>
      <c r="T72"/>
      <c r="U72"/>
      <c r="V72"/>
      <c r="W72"/>
      <c r="X72"/>
      <c r="Y72"/>
      <c r="Z72"/>
    </row>
    <row r="73" spans="1:26" x14ac:dyDescent="0.25">
      <c r="A73" s="9">
        <v>3</v>
      </c>
      <c r="B73" s="9">
        <f>'data in order'!Q46</f>
        <v>-5.1999999999992497E-2</v>
      </c>
      <c r="C73" s="66">
        <f>'data in order'!R46</f>
        <v>-2.5999999999996246E-4</v>
      </c>
      <c r="D73" s="9">
        <v>200</v>
      </c>
      <c r="E73" s="9">
        <f t="shared" si="1"/>
        <v>40000</v>
      </c>
    </row>
    <row r="74" spans="1:26" x14ac:dyDescent="0.25">
      <c r="A74" s="9">
        <v>3</v>
      </c>
      <c r="B74" s="9">
        <f>'data in order'!W46</f>
        <v>-0.13300000000000978</v>
      </c>
      <c r="C74" s="66">
        <f>'data in order'!X46</f>
        <v>-6.6500000000004891E-4</v>
      </c>
      <c r="D74" s="9">
        <v>200</v>
      </c>
      <c r="E74" s="9">
        <f t="shared" ref="E74:E137" si="2">D74^2</f>
        <v>40000</v>
      </c>
    </row>
    <row r="75" spans="1:26" x14ac:dyDescent="0.25">
      <c r="A75" s="9">
        <v>3</v>
      </c>
      <c r="B75" s="9">
        <f>'data in order'!AC46</f>
        <v>-0.21899999999999409</v>
      </c>
      <c r="C75" s="66">
        <f>'data in order'!AD46</f>
        <v>-1.0949999999999703E-3</v>
      </c>
      <c r="D75" s="9">
        <v>200</v>
      </c>
      <c r="E75" s="9">
        <f t="shared" si="2"/>
        <v>40000</v>
      </c>
    </row>
    <row r="76" spans="1:26" x14ac:dyDescent="0.25">
      <c r="A76" s="9">
        <v>3</v>
      </c>
      <c r="B76" s="9">
        <f>'data in order'!AI46</f>
        <v>-0.12000000000000455</v>
      </c>
      <c r="C76" s="66">
        <f>'data in order'!AJ46</f>
        <v>-6.0000000000002272E-4</v>
      </c>
      <c r="D76" s="9">
        <v>200</v>
      </c>
      <c r="E76" s="9">
        <f t="shared" si="2"/>
        <v>40000</v>
      </c>
    </row>
    <row r="77" spans="1:26" x14ac:dyDescent="0.25">
      <c r="A77" s="9">
        <v>4</v>
      </c>
      <c r="B77" s="9">
        <f>'data in order'!K59</f>
        <v>-5.0000000000007816E-3</v>
      </c>
      <c r="C77" s="66">
        <f>'data in order'!L59</f>
        <v>-5.0000000000007818E-4</v>
      </c>
      <c r="D77" s="9">
        <v>10</v>
      </c>
      <c r="E77" s="9">
        <f t="shared" si="2"/>
        <v>100</v>
      </c>
      <c r="H77" t="s">
        <v>148</v>
      </c>
      <c r="I77"/>
      <c r="J77"/>
      <c r="K77"/>
      <c r="L77"/>
      <c r="M77"/>
      <c r="N77"/>
      <c r="O77"/>
      <c r="P77"/>
      <c r="R77" t="s">
        <v>148</v>
      </c>
      <c r="S77"/>
      <c r="T77"/>
      <c r="U77"/>
      <c r="V77"/>
      <c r="W77"/>
      <c r="X77"/>
      <c r="Y77"/>
      <c r="Z77"/>
    </row>
    <row r="78" spans="1:26" ht="13.8" thickBot="1" x14ac:dyDescent="0.3">
      <c r="A78" s="9">
        <v>4</v>
      </c>
      <c r="B78" s="9">
        <f>'data in order'!Q59</f>
        <v>5.7000000000000384E-2</v>
      </c>
      <c r="C78" s="66">
        <f>'data in order'!R59</f>
        <v>5.7000000000000384E-3</v>
      </c>
      <c r="D78" s="9">
        <v>10</v>
      </c>
      <c r="E78" s="9">
        <f t="shared" si="2"/>
        <v>100</v>
      </c>
      <c r="H78"/>
      <c r="I78"/>
      <c r="J78"/>
      <c r="K78"/>
      <c r="L78"/>
      <c r="M78"/>
      <c r="N78"/>
      <c r="O78"/>
      <c r="P78"/>
      <c r="R78"/>
      <c r="S78"/>
      <c r="T78"/>
      <c r="U78"/>
      <c r="V78"/>
      <c r="W78"/>
      <c r="X78"/>
      <c r="Y78"/>
      <c r="Z78"/>
    </row>
    <row r="79" spans="1:26" x14ac:dyDescent="0.25">
      <c r="A79" s="9">
        <v>4</v>
      </c>
      <c r="B79" s="9">
        <f>'data in order'!W59</f>
        <v>6.1999999999999389E-2</v>
      </c>
      <c r="C79" s="66">
        <f>'data in order'!X59</f>
        <v>6.1999999999999391E-3</v>
      </c>
      <c r="D79" s="9">
        <v>10</v>
      </c>
      <c r="E79" s="9">
        <f t="shared" si="2"/>
        <v>100</v>
      </c>
      <c r="H79" s="70" t="s">
        <v>149</v>
      </c>
      <c r="I79" s="70"/>
      <c r="J79"/>
      <c r="K79"/>
      <c r="L79" s="72" t="s">
        <v>166</v>
      </c>
      <c r="M79" s="73"/>
      <c r="N79"/>
      <c r="O79"/>
      <c r="P79"/>
      <c r="R79" s="70" t="s">
        <v>149</v>
      </c>
      <c r="S79" s="70"/>
      <c r="T79"/>
      <c r="U79"/>
      <c r="V79" s="72" t="s">
        <v>166</v>
      </c>
      <c r="W79" s="73"/>
      <c r="X79"/>
      <c r="Y79"/>
      <c r="Z79"/>
    </row>
    <row r="80" spans="1:26" x14ac:dyDescent="0.25">
      <c r="A80" s="9">
        <v>4</v>
      </c>
      <c r="B80" s="9">
        <f>'data in order'!AC59</f>
        <v>3.5000000000000142E-2</v>
      </c>
      <c r="C80" s="66">
        <f>'data in order'!AD59</f>
        <v>3.5000000000000144E-3</v>
      </c>
      <c r="D80" s="9">
        <v>10</v>
      </c>
      <c r="E80" s="9">
        <f t="shared" si="2"/>
        <v>100</v>
      </c>
      <c r="H80" s="67" t="s">
        <v>150</v>
      </c>
      <c r="I80" s="67">
        <v>0.85348918285236652</v>
      </c>
      <c r="J80"/>
      <c r="K80"/>
      <c r="L80" s="74"/>
      <c r="M80" s="75"/>
      <c r="N80"/>
      <c r="O80"/>
      <c r="P80"/>
      <c r="R80" s="67" t="s">
        <v>150</v>
      </c>
      <c r="S80" s="67">
        <v>0.6841914838053289</v>
      </c>
      <c r="T80"/>
      <c r="U80"/>
      <c r="V80" s="74"/>
      <c r="W80" s="75"/>
      <c r="X80"/>
      <c r="Y80"/>
      <c r="Z80"/>
    </row>
    <row r="81" spans="1:26" x14ac:dyDescent="0.25">
      <c r="A81" s="9">
        <v>4</v>
      </c>
      <c r="B81" s="9">
        <f>'data in order'!AI59</f>
        <v>5.1000000000000156E-2</v>
      </c>
      <c r="C81" s="66">
        <f>'data in order'!AJ59</f>
        <v>5.100000000000016E-3</v>
      </c>
      <c r="D81" s="9">
        <v>10</v>
      </c>
      <c r="E81" s="9">
        <f t="shared" si="2"/>
        <v>100</v>
      </c>
      <c r="H81" s="67" t="s">
        <v>151</v>
      </c>
      <c r="I81" s="67">
        <v>0.72844378524600029</v>
      </c>
      <c r="J81"/>
      <c r="K81"/>
      <c r="L81" s="74" t="s">
        <v>167</v>
      </c>
      <c r="M81" s="75">
        <f>_xlfn.T.INV(0.995,I84-2)</f>
        <v>2.6269310957563716</v>
      </c>
      <c r="N81"/>
      <c r="O81"/>
      <c r="P81"/>
      <c r="R81" s="67" t="s">
        <v>151</v>
      </c>
      <c r="S81" s="67">
        <v>0.46811798651173764</v>
      </c>
      <c r="T81"/>
      <c r="U81"/>
      <c r="V81" s="74" t="s">
        <v>167</v>
      </c>
      <c r="W81" s="75">
        <f>_xlfn.T.INV(0.995,S84-2)</f>
        <v>2.6269310957563716</v>
      </c>
      <c r="X81"/>
      <c r="Y81"/>
      <c r="Z81"/>
    </row>
    <row r="82" spans="1:26" ht="13.8" thickBot="1" x14ac:dyDescent="0.3">
      <c r="A82" s="9">
        <v>4</v>
      </c>
      <c r="B82" s="9">
        <f>'data in order'!K60</f>
        <v>4.399999999999693E-2</v>
      </c>
      <c r="C82" s="66">
        <f>'data in order'!L60</f>
        <v>8.7999999999993856E-4</v>
      </c>
      <c r="D82" s="9">
        <v>50</v>
      </c>
      <c r="E82" s="9">
        <f t="shared" si="2"/>
        <v>2500</v>
      </c>
      <c r="H82" s="67" t="s">
        <v>152</v>
      </c>
      <c r="I82" s="67">
        <v>0.72567280346279628</v>
      </c>
      <c r="J82"/>
      <c r="K82"/>
      <c r="L82" s="76" t="s">
        <v>168</v>
      </c>
      <c r="M82" s="77">
        <f>M81*I83</f>
        <v>0.11818023832311271</v>
      </c>
      <c r="N82"/>
      <c r="O82"/>
      <c r="P82"/>
      <c r="R82" s="67" t="s">
        <v>152</v>
      </c>
      <c r="S82" s="67">
        <v>0.46269061902716352</v>
      </c>
      <c r="T82"/>
      <c r="U82"/>
      <c r="V82" s="76" t="s">
        <v>168</v>
      </c>
      <c r="W82" s="78">
        <f>W81*S83</f>
        <v>5.4034893326519616E-3</v>
      </c>
      <c r="X82"/>
      <c r="Y82"/>
      <c r="Z82"/>
    </row>
    <row r="83" spans="1:26" x14ac:dyDescent="0.25">
      <c r="A83" s="9">
        <v>4</v>
      </c>
      <c r="B83" s="9">
        <f>'data in order'!Q60</f>
        <v>3.0000000000001137E-2</v>
      </c>
      <c r="C83" s="66">
        <f>'data in order'!R60</f>
        <v>6.0000000000002272E-4</v>
      </c>
      <c r="D83" s="9">
        <v>50</v>
      </c>
      <c r="E83" s="9">
        <f t="shared" si="2"/>
        <v>2500</v>
      </c>
      <c r="H83" s="67" t="s">
        <v>153</v>
      </c>
      <c r="I83" s="67">
        <v>4.4987947538488865E-2</v>
      </c>
      <c r="J83"/>
      <c r="K83"/>
      <c r="L83"/>
      <c r="M83"/>
      <c r="N83"/>
      <c r="O83"/>
      <c r="P83"/>
      <c r="R83" s="67" t="s">
        <v>153</v>
      </c>
      <c r="S83" s="67">
        <v>2.0569589135325745E-3</v>
      </c>
      <c r="T83"/>
      <c r="U83"/>
      <c r="V83"/>
      <c r="W83"/>
      <c r="X83"/>
      <c r="Y83"/>
      <c r="Z83"/>
    </row>
    <row r="84" spans="1:26" ht="13.8" thickBot="1" x14ac:dyDescent="0.3">
      <c r="A84" s="9">
        <v>4</v>
      </c>
      <c r="B84" s="9">
        <f>'data in order'!W60</f>
        <v>-2.4000000000000909E-2</v>
      </c>
      <c r="C84" s="66">
        <f>'data in order'!X60</f>
        <v>-4.8000000000001817E-4</v>
      </c>
      <c r="D84" s="9">
        <v>50</v>
      </c>
      <c r="E84" s="9">
        <f t="shared" si="2"/>
        <v>2500</v>
      </c>
      <c r="H84" s="68" t="s">
        <v>154</v>
      </c>
      <c r="I84" s="68">
        <v>100</v>
      </c>
      <c r="J84"/>
      <c r="K84"/>
      <c r="L84"/>
      <c r="M84"/>
      <c r="N84"/>
      <c r="O84"/>
      <c r="P84"/>
      <c r="R84" s="68" t="s">
        <v>154</v>
      </c>
      <c r="S84" s="68">
        <v>100</v>
      </c>
      <c r="T84"/>
      <c r="U84"/>
      <c r="V84"/>
      <c r="W84"/>
      <c r="X84"/>
      <c r="Y84"/>
      <c r="Z84"/>
    </row>
    <row r="85" spans="1:26" x14ac:dyDescent="0.25">
      <c r="A85" s="9">
        <v>4</v>
      </c>
      <c r="B85" s="9">
        <f>'data in order'!AC60</f>
        <v>-9.9999999999980105E-3</v>
      </c>
      <c r="C85" s="66">
        <f>'data in order'!AD60</f>
        <v>-1.9999999999996022E-4</v>
      </c>
      <c r="D85" s="9">
        <v>50</v>
      </c>
      <c r="E85" s="9">
        <f t="shared" si="2"/>
        <v>2500</v>
      </c>
      <c r="H85"/>
      <c r="I85"/>
      <c r="J85"/>
      <c r="K85"/>
      <c r="L85"/>
      <c r="M85"/>
      <c r="N85"/>
      <c r="O85"/>
      <c r="P85"/>
      <c r="R85"/>
      <c r="S85"/>
      <c r="T85"/>
      <c r="U85"/>
      <c r="V85"/>
      <c r="W85"/>
      <c r="X85"/>
      <c r="Y85"/>
      <c r="Z85"/>
    </row>
    <row r="86" spans="1:26" ht="13.8" thickBot="1" x14ac:dyDescent="0.3">
      <c r="A86" s="9">
        <v>4</v>
      </c>
      <c r="B86" s="9">
        <f>'data in order'!AI60</f>
        <v>9.0000000000003411E-3</v>
      </c>
      <c r="C86" s="66">
        <f>'data in order'!AJ60</f>
        <v>1.8000000000000681E-4</v>
      </c>
      <c r="D86" s="9">
        <v>50</v>
      </c>
      <c r="E86" s="9">
        <f t="shared" si="2"/>
        <v>2500</v>
      </c>
      <c r="H86" t="s">
        <v>114</v>
      </c>
      <c r="I86"/>
      <c r="J86"/>
      <c r="K86"/>
      <c r="L86"/>
      <c r="M86"/>
      <c r="N86"/>
      <c r="O86"/>
      <c r="P86"/>
      <c r="R86" t="s">
        <v>114</v>
      </c>
      <c r="S86"/>
      <c r="T86"/>
      <c r="U86"/>
      <c r="V86"/>
      <c r="W86"/>
      <c r="X86"/>
      <c r="Y86"/>
      <c r="Z86"/>
    </row>
    <row r="87" spans="1:26" x14ac:dyDescent="0.25">
      <c r="A87" s="9">
        <v>4</v>
      </c>
      <c r="B87" s="9">
        <f>'data in order'!K61</f>
        <v>-3.1000000000005912E-2</v>
      </c>
      <c r="C87" s="66">
        <f>'data in order'!L61</f>
        <v>-3.1000000000005914E-4</v>
      </c>
      <c r="D87" s="9">
        <v>100</v>
      </c>
      <c r="E87" s="9">
        <f t="shared" si="2"/>
        <v>10000</v>
      </c>
      <c r="H87" s="69"/>
      <c r="I87" s="69" t="s">
        <v>146</v>
      </c>
      <c r="J87" s="69" t="s">
        <v>118</v>
      </c>
      <c r="K87" s="69" t="s">
        <v>119</v>
      </c>
      <c r="L87" s="69" t="s">
        <v>120</v>
      </c>
      <c r="M87" s="69" t="s">
        <v>158</v>
      </c>
      <c r="N87"/>
      <c r="O87"/>
      <c r="P87"/>
      <c r="R87" s="69"/>
      <c r="S87" s="69" t="s">
        <v>146</v>
      </c>
      <c r="T87" s="69" t="s">
        <v>118</v>
      </c>
      <c r="U87" s="69" t="s">
        <v>119</v>
      </c>
      <c r="V87" s="69" t="s">
        <v>120</v>
      </c>
      <c r="W87" s="69" t="s">
        <v>158</v>
      </c>
      <c r="X87"/>
      <c r="Y87"/>
      <c r="Z87"/>
    </row>
    <row r="88" spans="1:26" x14ac:dyDescent="0.25">
      <c r="A88" s="9">
        <v>4</v>
      </c>
      <c r="B88" s="9">
        <f>'data in order'!Q61</f>
        <v>6.0000000000002274E-3</v>
      </c>
      <c r="C88" s="66">
        <f>'data in order'!R61</f>
        <v>6.0000000000002272E-5</v>
      </c>
      <c r="D88" s="9">
        <v>100</v>
      </c>
      <c r="E88" s="9">
        <f t="shared" si="2"/>
        <v>10000</v>
      </c>
      <c r="H88" s="67" t="s">
        <v>155</v>
      </c>
      <c r="I88" s="67">
        <v>1</v>
      </c>
      <c r="J88" s="67">
        <v>0.53205279847486564</v>
      </c>
      <c r="K88" s="67">
        <v>0.53205279847486564</v>
      </c>
      <c r="L88" s="67">
        <v>262.88292101426327</v>
      </c>
      <c r="M88" s="67">
        <v>1.7042926698568796E-29</v>
      </c>
      <c r="N88"/>
      <c r="O88"/>
      <c r="P88"/>
      <c r="R88" s="67" t="s">
        <v>155</v>
      </c>
      <c r="S88" s="67">
        <v>1</v>
      </c>
      <c r="T88" s="67">
        <v>3.6493652638669606E-4</v>
      </c>
      <c r="U88" s="67">
        <v>3.6493652638669606E-4</v>
      </c>
      <c r="V88" s="67">
        <v>86.251389433688161</v>
      </c>
      <c r="W88" s="67">
        <v>4.2676314764895193E-15</v>
      </c>
      <c r="X88"/>
      <c r="Y88"/>
      <c r="Z88"/>
    </row>
    <row r="89" spans="1:26" x14ac:dyDescent="0.25">
      <c r="A89" s="9">
        <v>4</v>
      </c>
      <c r="B89" s="9">
        <f>'data in order'!W61</f>
        <v>-9.0000000000003411E-2</v>
      </c>
      <c r="C89" s="66">
        <f>'data in order'!X61</f>
        <v>-9.0000000000003413E-4</v>
      </c>
      <c r="D89" s="9">
        <v>100</v>
      </c>
      <c r="E89" s="9">
        <f t="shared" si="2"/>
        <v>10000</v>
      </c>
      <c r="H89" s="67" t="s">
        <v>156</v>
      </c>
      <c r="I89" s="67">
        <v>98</v>
      </c>
      <c r="J89" s="67">
        <v>0.19834371152513097</v>
      </c>
      <c r="K89" s="67">
        <v>2.0239154237258264E-3</v>
      </c>
      <c r="L89" s="67"/>
      <c r="M89" s="67"/>
      <c r="N89"/>
      <c r="O89"/>
      <c r="P89"/>
      <c r="R89" s="67" t="s">
        <v>156</v>
      </c>
      <c r="S89" s="67">
        <v>98</v>
      </c>
      <c r="T89" s="67">
        <v>4.146458372521888E-4</v>
      </c>
      <c r="U89" s="67">
        <v>4.23107997196111E-6</v>
      </c>
      <c r="V89" s="67"/>
      <c r="W89" s="67"/>
      <c r="X89"/>
      <c r="Y89"/>
      <c r="Z89"/>
    </row>
    <row r="90" spans="1:26" ht="13.8" thickBot="1" x14ac:dyDescent="0.3">
      <c r="A90" s="9">
        <v>4</v>
      </c>
      <c r="B90" s="9">
        <f>'data in order'!AC61</f>
        <v>-0.16800000000000637</v>
      </c>
      <c r="C90" s="66">
        <f>'data in order'!AD61</f>
        <v>-1.6800000000000636E-3</v>
      </c>
      <c r="D90" s="9">
        <v>100</v>
      </c>
      <c r="E90" s="9">
        <f t="shared" si="2"/>
        <v>10000</v>
      </c>
      <c r="H90" s="68" t="s">
        <v>135</v>
      </c>
      <c r="I90" s="68">
        <v>99</v>
      </c>
      <c r="J90" s="68">
        <v>0.73039650999999661</v>
      </c>
      <c r="K90" s="68"/>
      <c r="L90" s="68"/>
      <c r="M90" s="68"/>
      <c r="N90"/>
      <c r="O90"/>
      <c r="P90"/>
      <c r="R90" s="68" t="s">
        <v>135</v>
      </c>
      <c r="S90" s="68">
        <v>99</v>
      </c>
      <c r="T90" s="68">
        <v>7.7958236363888486E-4</v>
      </c>
      <c r="U90" s="68"/>
      <c r="V90" s="68"/>
      <c r="W90" s="68"/>
      <c r="X90"/>
      <c r="Y90"/>
      <c r="Z90"/>
    </row>
    <row r="91" spans="1:26" ht="13.8" thickBot="1" x14ac:dyDescent="0.3">
      <c r="A91" s="9">
        <v>4</v>
      </c>
      <c r="B91" s="9">
        <f>'data in order'!AI61</f>
        <v>-8.4999999999993747E-2</v>
      </c>
      <c r="C91" s="66">
        <f>'data in order'!AJ61</f>
        <v>-8.499999999999375E-4</v>
      </c>
      <c r="D91" s="9">
        <v>100</v>
      </c>
      <c r="E91" s="9">
        <f t="shared" si="2"/>
        <v>10000</v>
      </c>
      <c r="H91"/>
      <c r="I91"/>
      <c r="J91"/>
      <c r="K91"/>
      <c r="L91"/>
      <c r="M91"/>
      <c r="N91"/>
      <c r="O91"/>
      <c r="P91"/>
      <c r="R91"/>
      <c r="S91"/>
      <c r="T91"/>
      <c r="U91"/>
      <c r="V91"/>
      <c r="W91"/>
      <c r="X91"/>
      <c r="Y91"/>
      <c r="Z91"/>
    </row>
    <row r="92" spans="1:26" x14ac:dyDescent="0.25">
      <c r="A92" s="9">
        <v>4</v>
      </c>
      <c r="B92" s="9">
        <f>'data in order'!K62</f>
        <v>-9.1000000000008185E-2</v>
      </c>
      <c r="C92" s="66">
        <f>'data in order'!L62</f>
        <v>-6.0666666666672124E-4</v>
      </c>
      <c r="D92" s="9">
        <v>150</v>
      </c>
      <c r="E92" s="9">
        <f t="shared" si="2"/>
        <v>22500</v>
      </c>
      <c r="H92" s="69"/>
      <c r="I92" s="69" t="s">
        <v>159</v>
      </c>
      <c r="J92" s="69" t="s">
        <v>153</v>
      </c>
      <c r="K92" s="69" t="s">
        <v>160</v>
      </c>
      <c r="L92" s="69" t="s">
        <v>147</v>
      </c>
      <c r="M92" s="69" t="s">
        <v>161</v>
      </c>
      <c r="N92" s="69" t="s">
        <v>162</v>
      </c>
      <c r="O92" s="69" t="s">
        <v>163</v>
      </c>
      <c r="P92" s="69" t="s">
        <v>164</v>
      </c>
      <c r="R92" s="69"/>
      <c r="S92" s="69" t="s">
        <v>159</v>
      </c>
      <c r="T92" s="69" t="s">
        <v>153</v>
      </c>
      <c r="U92" s="69" t="s">
        <v>160</v>
      </c>
      <c r="V92" s="69" t="s">
        <v>147</v>
      </c>
      <c r="W92" s="69" t="s">
        <v>161</v>
      </c>
      <c r="X92" s="69" t="s">
        <v>162</v>
      </c>
      <c r="Y92" s="69" t="s">
        <v>163</v>
      </c>
      <c r="Z92" s="69" t="s">
        <v>164</v>
      </c>
    </row>
    <row r="93" spans="1:26" x14ac:dyDescent="0.25">
      <c r="A93" s="9">
        <v>4</v>
      </c>
      <c r="B93" s="9">
        <f>'data in order'!Q62</f>
        <v>-3.8999999999987267E-2</v>
      </c>
      <c r="C93" s="66">
        <f>'data in order'!R62</f>
        <v>-2.5999999999991514E-4</v>
      </c>
      <c r="D93" s="9">
        <v>150</v>
      </c>
      <c r="E93" s="9">
        <f t="shared" si="2"/>
        <v>22500</v>
      </c>
      <c r="H93" s="67" t="s">
        <v>157</v>
      </c>
      <c r="I93" s="67">
        <v>6.2937694974003075E-2</v>
      </c>
      <c r="J93" s="67">
        <v>8.1151816646121682E-3</v>
      </c>
      <c r="K93" s="67">
        <v>7.755549730754046</v>
      </c>
      <c r="L93" s="67">
        <v>8.3986032603305097E-12</v>
      </c>
      <c r="M93" s="67">
        <v>4.6833381073156287E-2</v>
      </c>
      <c r="N93" s="67">
        <v>7.9042008874849856E-2</v>
      </c>
      <c r="O93" s="67">
        <v>4.6833381073156287E-2</v>
      </c>
      <c r="P93" s="67">
        <v>7.9042008874849856E-2</v>
      </c>
      <c r="R93" s="67" t="s">
        <v>157</v>
      </c>
      <c r="S93" s="67">
        <v>3.6838621461582773E-3</v>
      </c>
      <c r="T93" s="67">
        <v>3.7104593948588066E-4</v>
      </c>
      <c r="U93" s="67">
        <v>9.9283181787748909</v>
      </c>
      <c r="V93" s="67">
        <v>1.7316360735698822E-16</v>
      </c>
      <c r="W93" s="67">
        <v>2.9475335551210247E-3</v>
      </c>
      <c r="X93" s="67">
        <v>4.4201907371955295E-3</v>
      </c>
      <c r="Y93" s="67">
        <v>2.9475335551210247E-3</v>
      </c>
      <c r="Z93" s="67">
        <v>4.4201907371955295E-3</v>
      </c>
    </row>
    <row r="94" spans="1:26" ht="13.8" thickBot="1" x14ac:dyDescent="0.3">
      <c r="A94" s="9">
        <v>4</v>
      </c>
      <c r="B94" s="9">
        <f>'data in order'!W62</f>
        <v>-0.11899999999999977</v>
      </c>
      <c r="C94" s="66">
        <f>'data in order'!X62</f>
        <v>-7.9333333333333176E-4</v>
      </c>
      <c r="D94" s="9">
        <v>150</v>
      </c>
      <c r="E94" s="9">
        <f t="shared" si="2"/>
        <v>22500</v>
      </c>
      <c r="H94" s="68" t="s">
        <v>142</v>
      </c>
      <c r="I94" s="68">
        <v>-1.0736048526863034E-3</v>
      </c>
      <c r="J94" s="68">
        <v>6.6216051498176442E-5</v>
      </c>
      <c r="K94" s="68">
        <v>-16.213664638639319</v>
      </c>
      <c r="L94" s="68">
        <v>1.7042926698569404E-29</v>
      </c>
      <c r="M94" s="68">
        <v>-1.205008451850492E-3</v>
      </c>
      <c r="N94" s="68">
        <v>-9.4220125352211491E-4</v>
      </c>
      <c r="O94" s="68">
        <v>-1.205008451850492E-3</v>
      </c>
      <c r="P94" s="68">
        <v>-9.4220125352211491E-4</v>
      </c>
      <c r="R94" s="68" t="s">
        <v>142</v>
      </c>
      <c r="S94" s="68">
        <v>-2.8117439341421047E-5</v>
      </c>
      <c r="T94" s="68">
        <v>3.0275597087770824E-6</v>
      </c>
      <c r="U94" s="68">
        <v>-9.2871626147972766</v>
      </c>
      <c r="V94" s="68">
        <v>4.2676314764894735E-15</v>
      </c>
      <c r="W94" s="68">
        <v>-3.4125533050070334E-5</v>
      </c>
      <c r="X94" s="68">
        <v>-2.210934563277176E-5</v>
      </c>
      <c r="Y94" s="68">
        <v>-3.4125533050070334E-5</v>
      </c>
      <c r="Z94" s="68">
        <v>-2.210934563277176E-5</v>
      </c>
    </row>
    <row r="95" spans="1:26" x14ac:dyDescent="0.25">
      <c r="A95" s="9">
        <v>4</v>
      </c>
      <c r="B95" s="9">
        <f>'data in order'!AC62</f>
        <v>-0.23099999999999454</v>
      </c>
      <c r="C95" s="66">
        <f>'data in order'!AD62</f>
        <v>-1.5399999999999637E-3</v>
      </c>
      <c r="D95" s="9">
        <v>150</v>
      </c>
      <c r="E95" s="9">
        <f t="shared" si="2"/>
        <v>22500</v>
      </c>
      <c r="H95"/>
      <c r="I95"/>
      <c r="J95"/>
      <c r="K95"/>
      <c r="L95"/>
      <c r="M95"/>
      <c r="N95"/>
      <c r="O95"/>
      <c r="P95"/>
      <c r="R95"/>
      <c r="S95"/>
      <c r="T95"/>
      <c r="U95"/>
      <c r="V95"/>
      <c r="W95"/>
      <c r="X95"/>
      <c r="Y95"/>
      <c r="Z95"/>
    </row>
    <row r="96" spans="1:26" x14ac:dyDescent="0.25">
      <c r="A96" s="9">
        <v>4</v>
      </c>
      <c r="B96" s="9">
        <f>'data in order'!AI62</f>
        <v>-0.11600000000001387</v>
      </c>
      <c r="C96" s="66">
        <f>'data in order'!AJ62</f>
        <v>-7.7333333333342582E-4</v>
      </c>
      <c r="D96" s="9">
        <v>150</v>
      </c>
      <c r="E96" s="9">
        <f t="shared" si="2"/>
        <v>22500</v>
      </c>
      <c r="H96"/>
      <c r="I96"/>
      <c r="J96"/>
      <c r="K96"/>
      <c r="L96"/>
      <c r="M96"/>
      <c r="N96"/>
      <c r="O96"/>
      <c r="P96"/>
      <c r="R96"/>
      <c r="S96"/>
      <c r="T96"/>
      <c r="U96"/>
      <c r="V96"/>
      <c r="W96"/>
      <c r="X96"/>
      <c r="Y96"/>
      <c r="Z96"/>
    </row>
    <row r="97" spans="1:26" x14ac:dyDescent="0.25">
      <c r="A97" s="9">
        <v>4</v>
      </c>
      <c r="B97" s="9">
        <f>'data in order'!K63</f>
        <v>-0.10599999999999454</v>
      </c>
      <c r="C97" s="66">
        <f>'data in order'!L63</f>
        <v>-5.2999999999997277E-4</v>
      </c>
      <c r="D97" s="9">
        <v>200</v>
      </c>
      <c r="E97" s="9">
        <f t="shared" si="2"/>
        <v>40000</v>
      </c>
      <c r="H97"/>
      <c r="I97"/>
      <c r="J97"/>
      <c r="K97"/>
      <c r="L97"/>
      <c r="M97"/>
      <c r="N97"/>
      <c r="O97"/>
      <c r="P97"/>
      <c r="R97"/>
      <c r="S97"/>
      <c r="T97"/>
      <c r="U97"/>
      <c r="V97"/>
      <c r="W97"/>
      <c r="X97"/>
      <c r="Y97"/>
      <c r="Z97"/>
    </row>
    <row r="98" spans="1:26" x14ac:dyDescent="0.25">
      <c r="A98" s="9">
        <v>4</v>
      </c>
      <c r="B98" s="9">
        <f>'data in order'!Q63</f>
        <v>-5.6999999999987949E-2</v>
      </c>
      <c r="C98" s="66">
        <f>'data in order'!R63</f>
        <v>-2.8499999999993976E-4</v>
      </c>
      <c r="D98" s="9">
        <v>200</v>
      </c>
      <c r="E98" s="9">
        <f t="shared" si="2"/>
        <v>40000</v>
      </c>
    </row>
    <row r="99" spans="1:26" x14ac:dyDescent="0.25">
      <c r="A99" s="9">
        <v>4</v>
      </c>
      <c r="B99" s="9">
        <f>'data in order'!W63</f>
        <v>-0.10800000000000409</v>
      </c>
      <c r="C99" s="66">
        <f>'data in order'!X63</f>
        <v>-5.400000000000205E-4</v>
      </c>
      <c r="D99" s="9">
        <v>200</v>
      </c>
      <c r="E99" s="9">
        <f t="shared" si="2"/>
        <v>40000</v>
      </c>
    </row>
    <row r="100" spans="1:26" x14ac:dyDescent="0.25">
      <c r="A100" s="9">
        <v>4</v>
      </c>
      <c r="B100" s="9">
        <f>'data in order'!AC63</f>
        <v>-0.26599999999999113</v>
      </c>
      <c r="C100" s="66">
        <f>'data in order'!AD63</f>
        <v>-1.3299999999999556E-3</v>
      </c>
      <c r="D100" s="9">
        <v>200</v>
      </c>
      <c r="E100" s="9">
        <f t="shared" si="2"/>
        <v>40000</v>
      </c>
    </row>
    <row r="101" spans="1:26" x14ac:dyDescent="0.25">
      <c r="A101" s="9">
        <v>4</v>
      </c>
      <c r="B101" s="9">
        <f>'data in order'!AI63</f>
        <v>-0.1279999999999859</v>
      </c>
      <c r="C101" s="66">
        <f>'data in order'!AJ63</f>
        <v>-6.3999999999992947E-4</v>
      </c>
      <c r="D101" s="9">
        <v>200</v>
      </c>
      <c r="E101" s="9">
        <f t="shared" si="2"/>
        <v>40000</v>
      </c>
    </row>
    <row r="102" spans="1:26" x14ac:dyDescent="0.25">
      <c r="A102" s="9">
        <v>5</v>
      </c>
      <c r="B102" s="9">
        <f>'data in order'!K76</f>
        <v>6.0999999999999943E-2</v>
      </c>
      <c r="C102" s="66">
        <f>'data in order'!L76</f>
        <v>6.0999999999999943E-3</v>
      </c>
      <c r="D102" s="9">
        <v>10</v>
      </c>
      <c r="E102" s="9">
        <f t="shared" si="2"/>
        <v>100</v>
      </c>
      <c r="H102" t="s">
        <v>148</v>
      </c>
      <c r="I102"/>
      <c r="J102"/>
      <c r="K102"/>
      <c r="L102"/>
      <c r="M102"/>
      <c r="N102"/>
      <c r="O102"/>
      <c r="P102"/>
      <c r="R102" t="s">
        <v>148</v>
      </c>
      <c r="S102"/>
      <c r="T102"/>
      <c r="U102"/>
      <c r="V102"/>
      <c r="W102"/>
      <c r="X102"/>
      <c r="Y102"/>
      <c r="Z102"/>
    </row>
    <row r="103" spans="1:26" ht="13.8" thickBot="1" x14ac:dyDescent="0.3">
      <c r="A103" s="9">
        <v>5</v>
      </c>
      <c r="B103" s="9">
        <f>'data in order'!Q76</f>
        <v>5.7000000000000384E-2</v>
      </c>
      <c r="C103" s="66">
        <f>'data in order'!R76</f>
        <v>5.7000000000000384E-3</v>
      </c>
      <c r="D103" s="9">
        <v>10</v>
      </c>
      <c r="E103" s="9">
        <f t="shared" si="2"/>
        <v>100</v>
      </c>
      <c r="H103"/>
      <c r="I103"/>
      <c r="J103"/>
      <c r="K103"/>
      <c r="L103"/>
      <c r="M103"/>
      <c r="N103"/>
      <c r="O103"/>
      <c r="P103"/>
      <c r="R103"/>
      <c r="S103"/>
      <c r="T103"/>
      <c r="U103"/>
      <c r="V103"/>
      <c r="W103"/>
      <c r="X103"/>
      <c r="Y103"/>
      <c r="Z103"/>
    </row>
    <row r="104" spans="1:26" x14ac:dyDescent="0.25">
      <c r="A104" s="9">
        <v>5</v>
      </c>
      <c r="B104" s="9">
        <f>'data in order'!W76</f>
        <v>7.4999999999999289E-2</v>
      </c>
      <c r="C104" s="66">
        <f>'data in order'!X76</f>
        <v>7.4999999999999286E-3</v>
      </c>
      <c r="D104" s="9">
        <v>10</v>
      </c>
      <c r="E104" s="9">
        <f t="shared" si="2"/>
        <v>100</v>
      </c>
      <c r="H104" s="70" t="s">
        <v>149</v>
      </c>
      <c r="I104" s="70"/>
      <c r="J104"/>
      <c r="K104"/>
      <c r="L104" s="72" t="s">
        <v>166</v>
      </c>
      <c r="M104" s="73"/>
      <c r="N104"/>
      <c r="O104"/>
      <c r="P104"/>
      <c r="R104" s="70" t="s">
        <v>149</v>
      </c>
      <c r="S104" s="70"/>
      <c r="T104"/>
      <c r="U104"/>
      <c r="V104" s="72" t="s">
        <v>166</v>
      </c>
      <c r="W104" s="73"/>
      <c r="X104"/>
      <c r="Y104"/>
      <c r="Z104"/>
    </row>
    <row r="105" spans="1:26" x14ac:dyDescent="0.25">
      <c r="A105" s="9">
        <v>5</v>
      </c>
      <c r="B105" s="9">
        <f>'data in order'!AC76</f>
        <v>5.7000000000000384E-2</v>
      </c>
      <c r="C105" s="66">
        <f>'data in order'!AD76</f>
        <v>5.7000000000000384E-3</v>
      </c>
      <c r="D105" s="9">
        <v>10</v>
      </c>
      <c r="E105" s="9">
        <f t="shared" si="2"/>
        <v>100</v>
      </c>
      <c r="H105" s="67" t="s">
        <v>150</v>
      </c>
      <c r="I105" s="67">
        <v>0.85396580858422577</v>
      </c>
      <c r="J105"/>
      <c r="K105"/>
      <c r="L105" s="74"/>
      <c r="M105" s="75"/>
      <c r="N105"/>
      <c r="O105"/>
      <c r="P105"/>
      <c r="R105" s="67" t="s">
        <v>150</v>
      </c>
      <c r="S105" s="67">
        <v>0.68343773954354925</v>
      </c>
      <c r="T105"/>
      <c r="U105"/>
      <c r="V105" s="74"/>
      <c r="W105" s="75"/>
      <c r="X105"/>
      <c r="Y105"/>
      <c r="Z105"/>
    </row>
    <row r="106" spans="1:26" x14ac:dyDescent="0.25">
      <c r="A106" s="9">
        <v>5</v>
      </c>
      <c r="B106" s="9">
        <f>'data in order'!AI76</f>
        <v>3.1000000000000583E-2</v>
      </c>
      <c r="C106" s="66">
        <f>'data in order'!AJ76</f>
        <v>3.1000000000000584E-3</v>
      </c>
      <c r="D106" s="9">
        <v>10</v>
      </c>
      <c r="E106" s="9">
        <f t="shared" si="2"/>
        <v>100</v>
      </c>
      <c r="H106" s="67" t="s">
        <v>151</v>
      </c>
      <c r="I106" s="67">
        <v>0.72925760223091052</v>
      </c>
      <c r="J106"/>
      <c r="K106"/>
      <c r="L106" s="74" t="s">
        <v>167</v>
      </c>
      <c r="M106" s="75">
        <f>_xlfn.T.INV(0.995,I109-2)</f>
        <v>2.6163917764279714</v>
      </c>
      <c r="N106"/>
      <c r="O106"/>
      <c r="P106"/>
      <c r="R106" s="67" t="s">
        <v>151</v>
      </c>
      <c r="S106" s="67">
        <v>0.4670871438323963</v>
      </c>
      <c r="T106"/>
      <c r="U106"/>
      <c r="V106" s="74" t="s">
        <v>167</v>
      </c>
      <c r="W106" s="75">
        <f>_xlfn.T.INV(0.995,S109-2)</f>
        <v>2.6163917764279714</v>
      </c>
      <c r="X106"/>
      <c r="Y106"/>
      <c r="Z106"/>
    </row>
    <row r="107" spans="1:26" ht="13.8" thickBot="1" x14ac:dyDescent="0.3">
      <c r="A107" s="9">
        <v>5</v>
      </c>
      <c r="B107" s="9">
        <f>'data in order'!K77</f>
        <v>1.7000000000003013E-2</v>
      </c>
      <c r="C107" s="66">
        <f>'data in order'!L77</f>
        <v>3.4000000000006025E-4</v>
      </c>
      <c r="D107" s="9">
        <v>50</v>
      </c>
      <c r="E107" s="9">
        <f t="shared" si="2"/>
        <v>2500</v>
      </c>
      <c r="H107" s="67" t="s">
        <v>152</v>
      </c>
      <c r="I107" s="67">
        <v>0.7270564445254708</v>
      </c>
      <c r="J107"/>
      <c r="K107"/>
      <c r="L107" s="76" t="s">
        <v>168</v>
      </c>
      <c r="M107" s="77">
        <f>M106*I108</f>
        <v>0.11466655258483009</v>
      </c>
      <c r="N107"/>
      <c r="O107"/>
      <c r="P107"/>
      <c r="R107" s="67" t="s">
        <v>152</v>
      </c>
      <c r="S107" s="67">
        <v>0.46275451898550524</v>
      </c>
      <c r="T107"/>
      <c r="U107"/>
      <c r="V107" s="76" t="s">
        <v>168</v>
      </c>
      <c r="W107" s="78">
        <f>W106*S108</f>
        <v>5.3031806976474305E-3</v>
      </c>
      <c r="X107"/>
      <c r="Y107"/>
      <c r="Z107"/>
    </row>
    <row r="108" spans="1:26" x14ac:dyDescent="0.25">
      <c r="A108" s="9">
        <v>5</v>
      </c>
      <c r="B108" s="9">
        <f>'data in order'!Q77</f>
        <v>-3.0999999999998806E-2</v>
      </c>
      <c r="C108" s="66">
        <f>'data in order'!R77</f>
        <v>-6.1999999999997615E-4</v>
      </c>
      <c r="D108" s="9">
        <v>50</v>
      </c>
      <c r="E108" s="9">
        <f t="shared" si="2"/>
        <v>2500</v>
      </c>
      <c r="H108" s="67" t="s">
        <v>153</v>
      </c>
      <c r="I108" s="67">
        <v>4.3826216554379557E-2</v>
      </c>
      <c r="J108"/>
      <c r="K108"/>
      <c r="L108"/>
      <c r="M108"/>
      <c r="N108"/>
      <c r="O108"/>
      <c r="P108"/>
      <c r="R108" s="67" t="s">
        <v>153</v>
      </c>
      <c r="S108" s="67">
        <v>2.0269061940286319E-3</v>
      </c>
      <c r="T108"/>
      <c r="U108"/>
      <c r="V108"/>
      <c r="W108"/>
      <c r="X108"/>
      <c r="Y108"/>
      <c r="Z108"/>
    </row>
    <row r="109" spans="1:26" ht="13.8" thickBot="1" x14ac:dyDescent="0.3">
      <c r="A109" s="9">
        <v>5</v>
      </c>
      <c r="B109" s="9">
        <f>'data in order'!W77</f>
        <v>-1.1000000000002785E-2</v>
      </c>
      <c r="C109" s="66">
        <f>'data in order'!X77</f>
        <v>-2.2000000000005571E-4</v>
      </c>
      <c r="D109" s="9">
        <v>50</v>
      </c>
      <c r="E109" s="9">
        <f t="shared" si="2"/>
        <v>2500</v>
      </c>
      <c r="H109" s="68" t="s">
        <v>154</v>
      </c>
      <c r="I109" s="68">
        <v>125</v>
      </c>
      <c r="J109"/>
      <c r="K109"/>
      <c r="L109"/>
      <c r="M109"/>
      <c r="N109"/>
      <c r="O109"/>
      <c r="P109"/>
      <c r="R109" s="68" t="s">
        <v>154</v>
      </c>
      <c r="S109" s="68">
        <v>125</v>
      </c>
      <c r="T109"/>
      <c r="U109"/>
      <c r="V109"/>
      <c r="W109"/>
      <c r="X109"/>
      <c r="Y109"/>
      <c r="Z109"/>
    </row>
    <row r="110" spans="1:26" x14ac:dyDescent="0.25">
      <c r="A110" s="9">
        <v>5</v>
      </c>
      <c r="B110" s="9">
        <f>'data in order'!AC77</f>
        <v>-2.9000000000003467E-2</v>
      </c>
      <c r="C110" s="66">
        <f>'data in order'!AD77</f>
        <v>-5.8000000000006939E-4</v>
      </c>
      <c r="D110" s="9">
        <v>50</v>
      </c>
      <c r="E110" s="9">
        <f t="shared" si="2"/>
        <v>2500</v>
      </c>
      <c r="H110"/>
      <c r="I110"/>
      <c r="J110"/>
      <c r="K110"/>
      <c r="L110"/>
      <c r="M110"/>
      <c r="N110"/>
      <c r="O110"/>
      <c r="P110"/>
      <c r="R110"/>
      <c r="S110"/>
      <c r="T110"/>
      <c r="U110"/>
      <c r="V110"/>
      <c r="W110"/>
      <c r="X110"/>
      <c r="Y110"/>
      <c r="Z110"/>
    </row>
    <row r="111" spans="1:26" ht="13.8" thickBot="1" x14ac:dyDescent="0.3">
      <c r="A111" s="9">
        <v>5</v>
      </c>
      <c r="B111" s="9">
        <f>'data in order'!AI77</f>
        <v>-3.9999999999977831E-3</v>
      </c>
      <c r="C111" s="66">
        <f>'data in order'!AJ77</f>
        <v>-7.9999999999955663E-5</v>
      </c>
      <c r="D111" s="9">
        <v>50</v>
      </c>
      <c r="E111" s="9">
        <f t="shared" si="2"/>
        <v>2500</v>
      </c>
      <c r="H111" t="s">
        <v>114</v>
      </c>
      <c r="I111"/>
      <c r="J111"/>
      <c r="K111"/>
      <c r="L111"/>
      <c r="M111"/>
      <c r="N111"/>
      <c r="O111"/>
      <c r="P111"/>
      <c r="R111" t="s">
        <v>114</v>
      </c>
      <c r="S111"/>
      <c r="T111"/>
      <c r="U111"/>
      <c r="V111"/>
      <c r="W111"/>
      <c r="X111"/>
      <c r="Y111"/>
      <c r="Z111"/>
    </row>
    <row r="112" spans="1:26" x14ac:dyDescent="0.25">
      <c r="A112" s="9">
        <v>5</v>
      </c>
      <c r="B112" s="9">
        <f>'data in order'!K78</f>
        <v>-5.8000000000006935E-2</v>
      </c>
      <c r="C112" s="66">
        <f>'data in order'!L78</f>
        <v>-5.8000000000006939E-4</v>
      </c>
      <c r="D112" s="9">
        <v>100</v>
      </c>
      <c r="E112" s="9">
        <f t="shared" si="2"/>
        <v>10000</v>
      </c>
      <c r="H112" s="69"/>
      <c r="I112" s="69" t="s">
        <v>146</v>
      </c>
      <c r="J112" s="69" t="s">
        <v>118</v>
      </c>
      <c r="K112" s="69" t="s">
        <v>119</v>
      </c>
      <c r="L112" s="69" t="s">
        <v>120</v>
      </c>
      <c r="M112" s="69" t="s">
        <v>158</v>
      </c>
      <c r="N112"/>
      <c r="O112"/>
      <c r="P112"/>
      <c r="R112" s="69"/>
      <c r="S112" s="69" t="s">
        <v>146</v>
      </c>
      <c r="T112" s="69" t="s">
        <v>118</v>
      </c>
      <c r="U112" s="69" t="s">
        <v>119</v>
      </c>
      <c r="V112" s="69" t="s">
        <v>120</v>
      </c>
      <c r="W112" s="69" t="s">
        <v>158</v>
      </c>
      <c r="X112"/>
      <c r="Y112"/>
      <c r="Z112"/>
    </row>
    <row r="113" spans="1:26" x14ac:dyDescent="0.25">
      <c r="A113" s="9">
        <v>5</v>
      </c>
      <c r="B113" s="9">
        <f>'data in order'!Q78</f>
        <v>-4.8000000000001819E-2</v>
      </c>
      <c r="C113" s="66">
        <f>'data in order'!R78</f>
        <v>-4.8000000000001817E-4</v>
      </c>
      <c r="D113" s="9">
        <v>100</v>
      </c>
      <c r="E113" s="9">
        <f t="shared" si="2"/>
        <v>10000</v>
      </c>
      <c r="H113" s="67" t="s">
        <v>155</v>
      </c>
      <c r="I113" s="67">
        <v>1</v>
      </c>
      <c r="J113" s="67">
        <v>0.63635251733101583</v>
      </c>
      <c r="K113" s="67">
        <v>0.63635251733101583</v>
      </c>
      <c r="L113" s="67">
        <v>331.30638501216254</v>
      </c>
      <c r="M113" s="67">
        <v>1.0607043786346135E-36</v>
      </c>
      <c r="N113"/>
      <c r="O113"/>
      <c r="P113"/>
      <c r="R113" s="67" t="s">
        <v>155</v>
      </c>
      <c r="S113" s="67">
        <v>1</v>
      </c>
      <c r="T113" s="67">
        <v>4.4290861475926899E-4</v>
      </c>
      <c r="U113" s="67">
        <v>4.4290861475926899E-4</v>
      </c>
      <c r="V113" s="67">
        <v>107.80696698620439</v>
      </c>
      <c r="W113" s="67">
        <v>1.6102121687392761E-18</v>
      </c>
      <c r="X113"/>
      <c r="Y113"/>
      <c r="Z113"/>
    </row>
    <row r="114" spans="1:26" x14ac:dyDescent="0.25">
      <c r="A114" s="9">
        <v>5</v>
      </c>
      <c r="B114" s="9">
        <f>'data in order'!W78</f>
        <v>-5.2999999999997272E-2</v>
      </c>
      <c r="C114" s="66">
        <f>'data in order'!X78</f>
        <v>-5.2999999999997277E-4</v>
      </c>
      <c r="D114" s="9">
        <v>100</v>
      </c>
      <c r="E114" s="9">
        <f t="shared" si="2"/>
        <v>10000</v>
      </c>
      <c r="H114" s="67" t="s">
        <v>156</v>
      </c>
      <c r="I114" s="67">
        <v>123</v>
      </c>
      <c r="J114" s="67">
        <v>0.23625068266897889</v>
      </c>
      <c r="K114" s="67">
        <v>1.920737257471373E-3</v>
      </c>
      <c r="L114" s="67"/>
      <c r="M114" s="67"/>
      <c r="N114"/>
      <c r="O114"/>
      <c r="P114"/>
      <c r="R114" s="67" t="s">
        <v>156</v>
      </c>
      <c r="S114" s="67">
        <v>123</v>
      </c>
      <c r="T114" s="67">
        <v>5.0532689248517101E-4</v>
      </c>
      <c r="U114" s="67">
        <v>4.1083487193916345E-6</v>
      </c>
      <c r="V114" s="67"/>
      <c r="W114" s="67"/>
      <c r="X114"/>
      <c r="Y114"/>
      <c r="Z114"/>
    </row>
    <row r="115" spans="1:26" ht="13.8" thickBot="1" x14ac:dyDescent="0.3">
      <c r="A115" s="9">
        <v>5</v>
      </c>
      <c r="B115" s="9">
        <f>'data in order'!AC78</f>
        <v>-0.12199999999999989</v>
      </c>
      <c r="C115" s="66">
        <f>'data in order'!AD78</f>
        <v>-1.2199999999999989E-3</v>
      </c>
      <c r="D115" s="9">
        <v>100</v>
      </c>
      <c r="E115" s="9">
        <f t="shared" si="2"/>
        <v>10000</v>
      </c>
      <c r="H115" s="68" t="s">
        <v>135</v>
      </c>
      <c r="I115" s="68">
        <v>124</v>
      </c>
      <c r="J115" s="68">
        <v>0.87260319999999469</v>
      </c>
      <c r="K115" s="68"/>
      <c r="L115" s="68"/>
      <c r="M115" s="68"/>
      <c r="N115"/>
      <c r="O115"/>
      <c r="P115"/>
      <c r="R115" s="68" t="s">
        <v>135</v>
      </c>
      <c r="S115" s="68">
        <v>124</v>
      </c>
      <c r="T115" s="68">
        <v>9.4823550724443999E-4</v>
      </c>
      <c r="U115" s="68"/>
      <c r="V115" s="68"/>
      <c r="W115" s="68"/>
      <c r="X115"/>
      <c r="Y115"/>
      <c r="Z115"/>
    </row>
    <row r="116" spans="1:26" ht="13.8" thickBot="1" x14ac:dyDescent="0.3">
      <c r="A116" s="9">
        <v>5</v>
      </c>
      <c r="B116" s="9">
        <f>'data in order'!AI78</f>
        <v>-0.11400000000000432</v>
      </c>
      <c r="C116" s="66">
        <f>'data in order'!AJ78</f>
        <v>-1.1400000000000431E-3</v>
      </c>
      <c r="D116" s="9">
        <v>100</v>
      </c>
      <c r="E116" s="9">
        <f t="shared" si="2"/>
        <v>10000</v>
      </c>
      <c r="H116"/>
      <c r="I116"/>
      <c r="J116"/>
      <c r="K116"/>
      <c r="L116"/>
      <c r="M116"/>
      <c r="N116"/>
      <c r="O116"/>
      <c r="P116"/>
      <c r="R116"/>
      <c r="S116"/>
      <c r="T116"/>
      <c r="U116"/>
      <c r="V116"/>
      <c r="W116"/>
      <c r="X116"/>
      <c r="Y116"/>
      <c r="Z116"/>
    </row>
    <row r="117" spans="1:26" x14ac:dyDescent="0.25">
      <c r="A117" s="9">
        <v>5</v>
      </c>
      <c r="B117" s="9">
        <f>'data in order'!K79</f>
        <v>-0.11899999999999977</v>
      </c>
      <c r="C117" s="66">
        <f>'data in order'!L79</f>
        <v>-7.9333333333333176E-4</v>
      </c>
      <c r="D117" s="9">
        <v>150</v>
      </c>
      <c r="E117" s="9">
        <f t="shared" si="2"/>
        <v>22500</v>
      </c>
      <c r="H117" s="69"/>
      <c r="I117" s="69" t="s">
        <v>159</v>
      </c>
      <c r="J117" s="69" t="s">
        <v>153</v>
      </c>
      <c r="K117" s="69" t="s">
        <v>160</v>
      </c>
      <c r="L117" s="69" t="s">
        <v>147</v>
      </c>
      <c r="M117" s="69" t="s">
        <v>161</v>
      </c>
      <c r="N117" s="69" t="s">
        <v>162</v>
      </c>
      <c r="O117" s="69" t="s">
        <v>163</v>
      </c>
      <c r="P117" s="69" t="s">
        <v>164</v>
      </c>
      <c r="R117" s="69"/>
      <c r="S117" s="69" t="s">
        <v>159</v>
      </c>
      <c r="T117" s="69" t="s">
        <v>153</v>
      </c>
      <c r="U117" s="69" t="s">
        <v>160</v>
      </c>
      <c r="V117" s="69" t="s">
        <v>147</v>
      </c>
      <c r="W117" s="69" t="s">
        <v>161</v>
      </c>
      <c r="X117" s="69" t="s">
        <v>162</v>
      </c>
      <c r="Y117" s="69" t="s">
        <v>163</v>
      </c>
      <c r="Z117" s="69" t="s">
        <v>164</v>
      </c>
    </row>
    <row r="118" spans="1:26" x14ac:dyDescent="0.25">
      <c r="A118" s="9">
        <v>5</v>
      </c>
      <c r="B118" s="9">
        <f>'data in order'!Q79</f>
        <v>-7.9000000000007731E-2</v>
      </c>
      <c r="C118" s="66">
        <f>'data in order'!R79</f>
        <v>-5.2666666666671821E-4</v>
      </c>
      <c r="D118" s="9">
        <v>150</v>
      </c>
      <c r="E118" s="9">
        <f t="shared" si="2"/>
        <v>22500</v>
      </c>
      <c r="H118" s="67" t="s">
        <v>157</v>
      </c>
      <c r="I118" s="67">
        <v>5.8797677642980356E-2</v>
      </c>
      <c r="J118" s="67">
        <v>7.0710033027489806E-3</v>
      </c>
      <c r="K118" s="67">
        <v>8.3153231762912192</v>
      </c>
      <c r="L118" s="67">
        <v>1.4391060223828135E-13</v>
      </c>
      <c r="M118" s="67">
        <v>4.4801060163096498E-2</v>
      </c>
      <c r="N118" s="67">
        <v>7.2794295122864214E-2</v>
      </c>
      <c r="O118" s="67">
        <v>4.4801060163096498E-2</v>
      </c>
      <c r="P118" s="67">
        <v>7.2794295122864214E-2</v>
      </c>
      <c r="R118" s="67" t="s">
        <v>157</v>
      </c>
      <c r="S118" s="67">
        <v>3.606074927787395E-3</v>
      </c>
      <c r="T118" s="67">
        <v>3.2702481571858608E-4</v>
      </c>
      <c r="U118" s="67">
        <v>11.026915250647285</v>
      </c>
      <c r="V118" s="67">
        <v>4.4085673836184408E-20</v>
      </c>
      <c r="W118" s="67">
        <v>2.9587493565685166E-3</v>
      </c>
      <c r="X118" s="67">
        <v>4.253400499006273E-3</v>
      </c>
      <c r="Y118" s="67">
        <v>2.9587493565685166E-3</v>
      </c>
      <c r="Z118" s="67">
        <v>4.253400499006273E-3</v>
      </c>
    </row>
    <row r="119" spans="1:26" ht="13.8" thickBot="1" x14ac:dyDescent="0.3">
      <c r="A119" s="9">
        <v>5</v>
      </c>
      <c r="B119" s="9">
        <f>'data in order'!W79</f>
        <v>-0.12600000000000477</v>
      </c>
      <c r="C119" s="66">
        <f>'data in order'!X79</f>
        <v>-8.400000000000318E-4</v>
      </c>
      <c r="D119" s="9">
        <v>150</v>
      </c>
      <c r="E119" s="9">
        <f t="shared" si="2"/>
        <v>22500</v>
      </c>
      <c r="H119" s="68" t="s">
        <v>142</v>
      </c>
      <c r="I119" s="68">
        <v>-1.0501733102252961E-3</v>
      </c>
      <c r="J119" s="68">
        <v>5.7696048984379518E-5</v>
      </c>
      <c r="K119" s="68">
        <v>-18.201823672702741</v>
      </c>
      <c r="L119" s="68">
        <v>1.0607043786347041E-36</v>
      </c>
      <c r="M119" s="68">
        <v>-1.1643791015620152E-3</v>
      </c>
      <c r="N119" s="68">
        <v>-9.3596751888857708E-4</v>
      </c>
      <c r="O119" s="68">
        <v>-1.1643791015620152E-3</v>
      </c>
      <c r="P119" s="68">
        <v>-9.3596751888857708E-4</v>
      </c>
      <c r="R119" s="68" t="s">
        <v>142</v>
      </c>
      <c r="S119" s="68">
        <v>-2.770570190641239E-5</v>
      </c>
      <c r="T119" s="68">
        <v>2.6683681196234114E-6</v>
      </c>
      <c r="U119" s="68">
        <v>-10.383013386594694</v>
      </c>
      <c r="V119" s="68">
        <v>1.6102121687391956E-18</v>
      </c>
      <c r="W119" s="68">
        <v>-3.2987572988464653E-5</v>
      </c>
      <c r="X119" s="68">
        <v>-2.2423830824360131E-5</v>
      </c>
      <c r="Y119" s="68">
        <v>-3.2987572988464653E-5</v>
      </c>
      <c r="Z119" s="68">
        <v>-2.2423830824360131E-5</v>
      </c>
    </row>
    <row r="120" spans="1:26" x14ac:dyDescent="0.25">
      <c r="A120" s="9">
        <v>5</v>
      </c>
      <c r="B120" s="9">
        <f>'data in order'!AC79</f>
        <v>-0.1769999999999925</v>
      </c>
      <c r="C120" s="66">
        <f>'data in order'!AD79</f>
        <v>-1.17999999999995E-3</v>
      </c>
      <c r="D120" s="9">
        <v>150</v>
      </c>
      <c r="E120" s="9">
        <f t="shared" si="2"/>
        <v>22500</v>
      </c>
      <c r="H120"/>
      <c r="I120"/>
      <c r="J120"/>
      <c r="K120"/>
      <c r="L120"/>
      <c r="M120"/>
      <c r="N120"/>
      <c r="O120"/>
      <c r="P120"/>
      <c r="R120"/>
      <c r="S120"/>
      <c r="T120"/>
      <c r="U120"/>
      <c r="V120"/>
      <c r="W120"/>
      <c r="X120"/>
      <c r="Y120"/>
      <c r="Z120"/>
    </row>
    <row r="121" spans="1:26" x14ac:dyDescent="0.25">
      <c r="A121" s="9">
        <v>5</v>
      </c>
      <c r="B121" s="9">
        <f>'data in order'!AI79</f>
        <v>-0.10599999999999454</v>
      </c>
      <c r="C121" s="66">
        <f>'data in order'!AJ79</f>
        <v>-7.0666666666663032E-4</v>
      </c>
      <c r="D121" s="9">
        <v>150</v>
      </c>
      <c r="E121" s="9">
        <f t="shared" si="2"/>
        <v>22500</v>
      </c>
      <c r="H121"/>
      <c r="I121"/>
      <c r="J121"/>
      <c r="K121"/>
      <c r="L121"/>
      <c r="M121"/>
      <c r="N121"/>
      <c r="O121"/>
      <c r="P121"/>
      <c r="R121"/>
      <c r="S121"/>
      <c r="T121"/>
      <c r="U121"/>
      <c r="V121"/>
      <c r="W121"/>
      <c r="X121"/>
      <c r="Y121"/>
      <c r="Z121"/>
    </row>
    <row r="122" spans="1:26" x14ac:dyDescent="0.25">
      <c r="A122" s="9">
        <v>5</v>
      </c>
      <c r="B122" s="9">
        <f>'data in order'!K80</f>
        <v>-0.13499999999999091</v>
      </c>
      <c r="C122" s="66">
        <f>'data in order'!L80</f>
        <v>-6.749999999999545E-4</v>
      </c>
      <c r="D122" s="9">
        <v>200</v>
      </c>
      <c r="E122" s="9">
        <f t="shared" si="2"/>
        <v>40000</v>
      </c>
      <c r="H122"/>
      <c r="I122"/>
      <c r="J122"/>
      <c r="K122"/>
      <c r="L122"/>
      <c r="M122"/>
      <c r="N122"/>
      <c r="O122"/>
      <c r="P122"/>
      <c r="R122"/>
      <c r="S122"/>
      <c r="T122"/>
      <c r="U122"/>
      <c r="V122"/>
      <c r="W122"/>
      <c r="X122"/>
      <c r="Y122"/>
      <c r="Z122"/>
    </row>
    <row r="123" spans="1:26" x14ac:dyDescent="0.25">
      <c r="A123" s="9">
        <v>5</v>
      </c>
      <c r="B123" s="9">
        <f>'data in order'!Q80</f>
        <v>-6.0000000000002274E-2</v>
      </c>
      <c r="C123" s="66">
        <f>'data in order'!R80</f>
        <v>-3.0000000000001136E-4</v>
      </c>
      <c r="D123" s="9">
        <v>200</v>
      </c>
      <c r="E123" s="9">
        <f t="shared" si="2"/>
        <v>40000</v>
      </c>
    </row>
    <row r="124" spans="1:26" x14ac:dyDescent="0.25">
      <c r="A124" s="9">
        <v>5</v>
      </c>
      <c r="B124" s="9">
        <f>'data in order'!W80</f>
        <v>-0.12999999999999545</v>
      </c>
      <c r="C124" s="66">
        <f>'data in order'!X80</f>
        <v>-6.4999999999997731E-4</v>
      </c>
      <c r="D124" s="9">
        <v>200</v>
      </c>
      <c r="E124" s="9">
        <f t="shared" si="2"/>
        <v>40000</v>
      </c>
    </row>
    <row r="125" spans="1:26" x14ac:dyDescent="0.25">
      <c r="A125" s="9">
        <v>5</v>
      </c>
      <c r="B125" s="9">
        <f>'data in order'!AC80</f>
        <v>-0.1910000000000025</v>
      </c>
      <c r="C125" s="66">
        <f>'data in order'!AD80</f>
        <v>-9.5500000000001248E-4</v>
      </c>
      <c r="D125" s="9">
        <v>200</v>
      </c>
      <c r="E125" s="9">
        <f t="shared" si="2"/>
        <v>40000</v>
      </c>
    </row>
    <row r="126" spans="1:26" x14ac:dyDescent="0.25">
      <c r="A126" s="9">
        <v>5</v>
      </c>
      <c r="B126" s="9">
        <f>'data in order'!AI80</f>
        <v>-8.7999999999993861E-2</v>
      </c>
      <c r="C126" s="66">
        <f>'data in order'!AJ80</f>
        <v>-4.3999999999996928E-4</v>
      </c>
      <c r="D126" s="9">
        <v>200</v>
      </c>
      <c r="E126" s="9">
        <f t="shared" si="2"/>
        <v>40000</v>
      </c>
    </row>
    <row r="127" spans="1:26" x14ac:dyDescent="0.25">
      <c r="A127" s="9">
        <v>6</v>
      </c>
      <c r="B127" s="9">
        <f>'data in order'!K93</f>
        <v>-6.9000000000000838E-2</v>
      </c>
      <c r="C127" s="66">
        <f>'data in order'!L93</f>
        <v>-6.900000000000084E-3</v>
      </c>
      <c r="D127" s="9">
        <v>10</v>
      </c>
      <c r="E127" s="9">
        <f t="shared" si="2"/>
        <v>100</v>
      </c>
      <c r="H127" t="s">
        <v>148</v>
      </c>
      <c r="I127"/>
      <c r="J127"/>
      <c r="K127"/>
      <c r="L127"/>
      <c r="M127"/>
      <c r="N127"/>
      <c r="O127"/>
      <c r="P127"/>
      <c r="R127" t="s">
        <v>148</v>
      </c>
      <c r="S127"/>
      <c r="T127"/>
      <c r="U127"/>
      <c r="V127"/>
      <c r="W127"/>
      <c r="X127"/>
      <c r="Y127"/>
      <c r="Z127"/>
    </row>
    <row r="128" spans="1:26" ht="13.8" thickBot="1" x14ac:dyDescent="0.3">
      <c r="A128" s="9">
        <v>6</v>
      </c>
      <c r="B128" s="9">
        <f>'data in order'!Q93</f>
        <v>5.4999999999999716E-2</v>
      </c>
      <c r="C128" s="66">
        <f>'data in order'!R93</f>
        <v>5.4999999999999719E-3</v>
      </c>
      <c r="D128" s="9">
        <v>10</v>
      </c>
      <c r="E128" s="9">
        <f t="shared" si="2"/>
        <v>100</v>
      </c>
      <c r="H128"/>
      <c r="I128"/>
      <c r="J128"/>
      <c r="K128"/>
      <c r="L128"/>
      <c r="M128"/>
      <c r="N128"/>
      <c r="O128"/>
      <c r="P128"/>
      <c r="R128"/>
      <c r="S128"/>
      <c r="T128"/>
      <c r="U128"/>
      <c r="V128"/>
      <c r="W128"/>
      <c r="X128"/>
      <c r="Y128"/>
      <c r="Z128"/>
    </row>
    <row r="129" spans="1:26" x14ac:dyDescent="0.25">
      <c r="A129" s="9">
        <v>6</v>
      </c>
      <c r="B129" s="9">
        <f>'data in order'!W93</f>
        <v>5.7000000000000384E-2</v>
      </c>
      <c r="C129" s="66">
        <f>'data in order'!X93</f>
        <v>5.7000000000000384E-3</v>
      </c>
      <c r="D129" s="9">
        <v>10</v>
      </c>
      <c r="E129" s="9">
        <f t="shared" si="2"/>
        <v>100</v>
      </c>
      <c r="H129" s="70" t="s">
        <v>149</v>
      </c>
      <c r="I129" s="70"/>
      <c r="J129"/>
      <c r="K129"/>
      <c r="L129" s="72" t="s">
        <v>166</v>
      </c>
      <c r="M129" s="73"/>
      <c r="N129"/>
      <c r="O129"/>
      <c r="P129"/>
      <c r="R129" s="70" t="s">
        <v>149</v>
      </c>
      <c r="S129" s="70"/>
      <c r="T129"/>
      <c r="U129"/>
      <c r="V129" s="72" t="s">
        <v>166</v>
      </c>
      <c r="W129" s="73"/>
      <c r="X129"/>
      <c r="Y129"/>
      <c r="Z129"/>
    </row>
    <row r="130" spans="1:26" x14ac:dyDescent="0.25">
      <c r="A130" s="9">
        <v>6</v>
      </c>
      <c r="B130" s="9">
        <f>'data in order'!AC93</f>
        <v>1.8000000000000682E-2</v>
      </c>
      <c r="C130" s="66">
        <f>'data in order'!AD93</f>
        <v>1.8000000000000683E-3</v>
      </c>
      <c r="D130" s="9">
        <v>10</v>
      </c>
      <c r="E130" s="9">
        <f t="shared" si="2"/>
        <v>100</v>
      </c>
      <c r="H130" s="67" t="s">
        <v>150</v>
      </c>
      <c r="I130" s="67">
        <v>0.82831673876231782</v>
      </c>
      <c r="J130"/>
      <c r="K130"/>
      <c r="L130" s="74"/>
      <c r="M130" s="75"/>
      <c r="N130"/>
      <c r="O130"/>
      <c r="P130"/>
      <c r="R130" s="67" t="s">
        <v>150</v>
      </c>
      <c r="S130" s="67">
        <v>0.63180866243636991</v>
      </c>
      <c r="T130"/>
      <c r="U130"/>
      <c r="V130" s="74"/>
      <c r="W130" s="75"/>
      <c r="X130"/>
      <c r="Y130"/>
      <c r="Z130"/>
    </row>
    <row r="131" spans="1:26" x14ac:dyDescent="0.25">
      <c r="A131" s="9">
        <v>6</v>
      </c>
      <c r="B131" s="9">
        <f>'data in order'!AI93</f>
        <v>7.0000000000000284E-2</v>
      </c>
      <c r="C131" s="66">
        <f>'data in order'!AJ93</f>
        <v>7.0000000000000288E-3</v>
      </c>
      <c r="D131" s="9">
        <v>10</v>
      </c>
      <c r="E131" s="9">
        <f t="shared" si="2"/>
        <v>100</v>
      </c>
      <c r="H131" s="67" t="s">
        <v>151</v>
      </c>
      <c r="I131" s="67">
        <v>0.68610861971384185</v>
      </c>
      <c r="J131"/>
      <c r="K131"/>
      <c r="L131" s="74" t="s">
        <v>167</v>
      </c>
      <c r="M131" s="75">
        <f>_xlfn.T.INV(0.995,I134-2)</f>
        <v>2.6094563312922148</v>
      </c>
      <c r="N131"/>
      <c r="O131"/>
      <c r="P131"/>
      <c r="R131" s="67" t="s">
        <v>151</v>
      </c>
      <c r="S131" s="67">
        <v>0.39918218592963484</v>
      </c>
      <c r="T131"/>
      <c r="U131"/>
      <c r="V131" s="74" t="s">
        <v>167</v>
      </c>
      <c r="W131" s="75">
        <f>_xlfn.T.INV(0.995,S134-2)</f>
        <v>2.6094563312922148</v>
      </c>
      <c r="X131"/>
      <c r="Y131"/>
      <c r="Z131"/>
    </row>
    <row r="132" spans="1:26" ht="13.8" thickBot="1" x14ac:dyDescent="0.3">
      <c r="A132" s="9">
        <v>6</v>
      </c>
      <c r="B132" s="9">
        <f>'data in order'!K94</f>
        <v>-1.5000000000000568E-2</v>
      </c>
      <c r="C132" s="66">
        <f>'data in order'!L94</f>
        <v>-3.0000000000001136E-4</v>
      </c>
      <c r="D132" s="9">
        <v>50</v>
      </c>
      <c r="E132" s="9">
        <f t="shared" si="2"/>
        <v>2500</v>
      </c>
      <c r="H132" s="67" t="s">
        <v>152</v>
      </c>
      <c r="I132" s="67">
        <v>0.6839877320092056</v>
      </c>
      <c r="J132"/>
      <c r="K132"/>
      <c r="L132" s="76" t="s">
        <v>168</v>
      </c>
      <c r="M132" s="77">
        <f>M131*I133</f>
        <v>0.1245772006536751</v>
      </c>
      <c r="N132"/>
      <c r="O132"/>
      <c r="P132"/>
      <c r="R132" s="67" t="s">
        <v>152</v>
      </c>
      <c r="S132" s="67">
        <v>0.39512260610483507</v>
      </c>
      <c r="T132"/>
      <c r="U132"/>
      <c r="V132" s="76" t="s">
        <v>168</v>
      </c>
      <c r="W132" s="78">
        <f>W131*S133</f>
        <v>5.6058709463854732E-3</v>
      </c>
      <c r="X132"/>
      <c r="Y132"/>
      <c r="Z132"/>
    </row>
    <row r="133" spans="1:26" x14ac:dyDescent="0.25">
      <c r="A133" s="9">
        <v>6</v>
      </c>
      <c r="B133" s="9">
        <f>'data in order'!Q94</f>
        <v>1.4000000000002899E-2</v>
      </c>
      <c r="C133" s="66">
        <f>'data in order'!R94</f>
        <v>2.8000000000005798E-4</v>
      </c>
      <c r="D133" s="9">
        <v>50</v>
      </c>
      <c r="E133" s="9">
        <f t="shared" si="2"/>
        <v>2500</v>
      </c>
      <c r="H133" s="67" t="s">
        <v>153</v>
      </c>
      <c r="I133" s="67">
        <v>4.7740672706327258E-2</v>
      </c>
      <c r="J133"/>
      <c r="K133"/>
      <c r="L133"/>
      <c r="M133"/>
      <c r="N133"/>
      <c r="O133"/>
      <c r="P133"/>
      <c r="R133" s="67" t="s">
        <v>153</v>
      </c>
      <c r="S133" s="67">
        <v>2.1482907681422744E-3</v>
      </c>
      <c r="T133"/>
      <c r="U133"/>
      <c r="V133"/>
      <c r="W133"/>
      <c r="X133"/>
      <c r="Y133"/>
      <c r="Z133"/>
    </row>
    <row r="134" spans="1:26" ht="13.8" thickBot="1" x14ac:dyDescent="0.3">
      <c r="A134" s="9">
        <v>6</v>
      </c>
      <c r="B134" s="9">
        <f>'data in order'!W94</f>
        <v>-3.0000000000001137E-3</v>
      </c>
      <c r="C134" s="66">
        <f>'data in order'!X94</f>
        <v>-6.0000000000002272E-5</v>
      </c>
      <c r="D134" s="9">
        <v>50</v>
      </c>
      <c r="E134" s="9">
        <f t="shared" si="2"/>
        <v>2500</v>
      </c>
      <c r="H134" s="68" t="s">
        <v>154</v>
      </c>
      <c r="I134" s="68">
        <v>150</v>
      </c>
      <c r="J134"/>
      <c r="K134"/>
      <c r="L134"/>
      <c r="M134"/>
      <c r="N134"/>
      <c r="O134"/>
      <c r="P134"/>
      <c r="R134" s="68" t="s">
        <v>154</v>
      </c>
      <c r="S134" s="68">
        <v>150</v>
      </c>
      <c r="T134"/>
      <c r="U134"/>
      <c r="V134"/>
      <c r="W134"/>
      <c r="X134"/>
      <c r="Y134"/>
      <c r="Z134"/>
    </row>
    <row r="135" spans="1:26" x14ac:dyDescent="0.25">
      <c r="A135" s="9">
        <v>6</v>
      </c>
      <c r="B135" s="9">
        <f>'data in order'!AC94</f>
        <v>-4.9999999999997158E-2</v>
      </c>
      <c r="C135" s="66">
        <f>'data in order'!AD94</f>
        <v>-9.9999999999994321E-4</v>
      </c>
      <c r="D135" s="9">
        <v>50</v>
      </c>
      <c r="E135" s="9">
        <f t="shared" si="2"/>
        <v>2500</v>
      </c>
      <c r="H135"/>
      <c r="I135"/>
      <c r="J135"/>
      <c r="K135"/>
      <c r="L135"/>
      <c r="M135"/>
      <c r="N135"/>
      <c r="O135"/>
      <c r="P135"/>
      <c r="R135"/>
      <c r="S135"/>
      <c r="T135"/>
      <c r="U135"/>
      <c r="V135"/>
      <c r="W135"/>
      <c r="X135"/>
      <c r="Y135"/>
      <c r="Z135"/>
    </row>
    <row r="136" spans="1:26" ht="13.8" thickBot="1" x14ac:dyDescent="0.3">
      <c r="A136" s="9">
        <v>6</v>
      </c>
      <c r="B136" s="9">
        <f>'data in order'!AI94</f>
        <v>6.0000000000002274E-2</v>
      </c>
      <c r="C136" s="66">
        <f>'data in order'!AJ94</f>
        <v>1.2000000000000454E-3</v>
      </c>
      <c r="D136" s="9">
        <v>50</v>
      </c>
      <c r="E136" s="9">
        <f t="shared" si="2"/>
        <v>2500</v>
      </c>
      <c r="H136" t="s">
        <v>114</v>
      </c>
      <c r="I136"/>
      <c r="J136"/>
      <c r="K136"/>
      <c r="L136"/>
      <c r="M136"/>
      <c r="N136"/>
      <c r="O136"/>
      <c r="P136"/>
      <c r="R136" t="s">
        <v>114</v>
      </c>
      <c r="S136"/>
      <c r="T136"/>
      <c r="U136"/>
      <c r="V136"/>
      <c r="W136"/>
      <c r="X136"/>
      <c r="Y136"/>
      <c r="Z136"/>
    </row>
    <row r="137" spans="1:26" x14ac:dyDescent="0.25">
      <c r="A137" s="9">
        <v>6</v>
      </c>
      <c r="B137" s="9">
        <f>'data in order'!K95</f>
        <v>-0.16500000000000625</v>
      </c>
      <c r="C137" s="66">
        <f>'data in order'!L95</f>
        <v>-1.6500000000000624E-3</v>
      </c>
      <c r="D137" s="9">
        <v>100</v>
      </c>
      <c r="E137" s="9">
        <f t="shared" si="2"/>
        <v>10000</v>
      </c>
      <c r="H137" s="69"/>
      <c r="I137" s="69" t="s">
        <v>146</v>
      </c>
      <c r="J137" s="69" t="s">
        <v>118</v>
      </c>
      <c r="K137" s="69" t="s">
        <v>119</v>
      </c>
      <c r="L137" s="69" t="s">
        <v>120</v>
      </c>
      <c r="M137" s="69" t="s">
        <v>158</v>
      </c>
      <c r="N137"/>
      <c r="O137"/>
      <c r="P137"/>
      <c r="R137" s="69"/>
      <c r="S137" s="69" t="s">
        <v>146</v>
      </c>
      <c r="T137" s="69" t="s">
        <v>118</v>
      </c>
      <c r="U137" s="69" t="s">
        <v>119</v>
      </c>
      <c r="V137" s="69" t="s">
        <v>120</v>
      </c>
      <c r="W137" s="69" t="s">
        <v>158</v>
      </c>
      <c r="X137"/>
      <c r="Y137"/>
      <c r="Z137"/>
    </row>
    <row r="138" spans="1:26" x14ac:dyDescent="0.25">
      <c r="A138" s="9">
        <v>6</v>
      </c>
      <c r="B138" s="9">
        <f>'data in order'!Q95</f>
        <v>-3.4000000000006025E-2</v>
      </c>
      <c r="C138" s="66">
        <f>'data in order'!R95</f>
        <v>-3.4000000000006025E-4</v>
      </c>
      <c r="D138" s="9">
        <v>100</v>
      </c>
      <c r="E138" s="9">
        <f t="shared" ref="E138:E201" si="3">D138^2</f>
        <v>10000</v>
      </c>
      <c r="H138" s="67" t="s">
        <v>155</v>
      </c>
      <c r="I138" s="67">
        <v>1</v>
      </c>
      <c r="J138" s="67">
        <v>0.73731364242633335</v>
      </c>
      <c r="K138" s="67">
        <v>0.73731364242633335</v>
      </c>
      <c r="L138" s="67">
        <v>323.50068238597765</v>
      </c>
      <c r="M138" s="67">
        <v>4.5523875174513267E-39</v>
      </c>
      <c r="N138"/>
      <c r="O138"/>
      <c r="P138"/>
      <c r="R138" s="67" t="s">
        <v>155</v>
      </c>
      <c r="S138" s="67">
        <v>1</v>
      </c>
      <c r="T138" s="67">
        <v>4.5381222492431783E-4</v>
      </c>
      <c r="U138" s="67">
        <v>4.5381222492431783E-4</v>
      </c>
      <c r="V138" s="67">
        <v>98.330911857195488</v>
      </c>
      <c r="W138" s="67">
        <v>4.3471263638891651E-18</v>
      </c>
      <c r="X138"/>
      <c r="Y138"/>
      <c r="Z138"/>
    </row>
    <row r="139" spans="1:26" x14ac:dyDescent="0.25">
      <c r="A139" s="9">
        <v>6</v>
      </c>
      <c r="B139" s="9">
        <f>'data in order'!W95</f>
        <v>-4.0000000000006253E-2</v>
      </c>
      <c r="C139" s="66">
        <f>'data in order'!X95</f>
        <v>-4.0000000000006252E-4</v>
      </c>
      <c r="D139" s="9">
        <v>100</v>
      </c>
      <c r="E139" s="9">
        <f t="shared" si="3"/>
        <v>10000</v>
      </c>
      <c r="H139" s="67" t="s">
        <v>156</v>
      </c>
      <c r="I139" s="67">
        <v>148</v>
      </c>
      <c r="J139" s="67">
        <v>0.33731743090699373</v>
      </c>
      <c r="K139" s="67">
        <v>2.2791718304526602E-3</v>
      </c>
      <c r="L139" s="67"/>
      <c r="M139" s="67"/>
      <c r="N139"/>
      <c r="O139"/>
      <c r="P139"/>
      <c r="R139" s="67" t="s">
        <v>156</v>
      </c>
      <c r="S139" s="67">
        <v>148</v>
      </c>
      <c r="T139" s="67">
        <v>6.8304267722382771E-4</v>
      </c>
      <c r="U139" s="67">
        <v>4.6151532244853228E-6</v>
      </c>
      <c r="V139" s="67"/>
      <c r="W139" s="67"/>
      <c r="X139"/>
      <c r="Y139"/>
      <c r="Z139"/>
    </row>
    <row r="140" spans="1:26" ht="13.8" thickBot="1" x14ac:dyDescent="0.3">
      <c r="A140" s="9">
        <v>6</v>
      </c>
      <c r="B140" s="9">
        <f>'data in order'!AC95</f>
        <v>-0.13299999999999557</v>
      </c>
      <c r="C140" s="66">
        <f>'data in order'!AD95</f>
        <v>-1.3299999999999556E-3</v>
      </c>
      <c r="D140" s="9">
        <v>100</v>
      </c>
      <c r="E140" s="9">
        <f t="shared" si="3"/>
        <v>10000</v>
      </c>
      <c r="H140" s="68" t="s">
        <v>135</v>
      </c>
      <c r="I140" s="68">
        <v>149</v>
      </c>
      <c r="J140" s="68">
        <v>1.0746310733333271</v>
      </c>
      <c r="K140" s="68"/>
      <c r="L140" s="68"/>
      <c r="M140" s="68"/>
      <c r="N140"/>
      <c r="O140"/>
      <c r="P140"/>
      <c r="R140" s="68" t="s">
        <v>135</v>
      </c>
      <c r="S140" s="68">
        <v>149</v>
      </c>
      <c r="T140" s="68">
        <v>1.1368549021481455E-3</v>
      </c>
      <c r="U140" s="68"/>
      <c r="V140" s="68"/>
      <c r="W140" s="68"/>
      <c r="X140"/>
      <c r="Y140"/>
      <c r="Z140"/>
    </row>
    <row r="141" spans="1:26" ht="13.8" thickBot="1" x14ac:dyDescent="0.3">
      <c r="A141" s="9">
        <v>6</v>
      </c>
      <c r="B141" s="9">
        <f>'data in order'!AI95</f>
        <v>-3.7999999999996703E-2</v>
      </c>
      <c r="C141" s="66">
        <f>'data in order'!AJ95</f>
        <v>-3.7999999999996701E-4</v>
      </c>
      <c r="D141" s="9">
        <v>100</v>
      </c>
      <c r="E141" s="9">
        <f t="shared" si="3"/>
        <v>10000</v>
      </c>
      <c r="H141"/>
      <c r="I141"/>
      <c r="J141"/>
      <c r="K141"/>
      <c r="L141"/>
      <c r="M141"/>
      <c r="N141"/>
      <c r="O141"/>
      <c r="P141"/>
      <c r="R141"/>
      <c r="S141"/>
      <c r="T141"/>
      <c r="U141"/>
      <c r="V141"/>
      <c r="W141"/>
      <c r="X141"/>
      <c r="Y141"/>
      <c r="Z141"/>
    </row>
    <row r="142" spans="1:26" x14ac:dyDescent="0.25">
      <c r="A142" s="9">
        <v>6</v>
      </c>
      <c r="B142" s="9">
        <f>'data in order'!K96</f>
        <v>-0.19499999999999318</v>
      </c>
      <c r="C142" s="66">
        <f>'data in order'!L96</f>
        <v>-1.2999999999999546E-3</v>
      </c>
      <c r="D142" s="9">
        <v>150</v>
      </c>
      <c r="E142" s="9">
        <f t="shared" si="3"/>
        <v>22500</v>
      </c>
      <c r="H142" s="69"/>
      <c r="I142" s="69" t="s">
        <v>159</v>
      </c>
      <c r="J142" s="69" t="s">
        <v>153</v>
      </c>
      <c r="K142" s="69" t="s">
        <v>160</v>
      </c>
      <c r="L142" s="69" t="s">
        <v>147</v>
      </c>
      <c r="M142" s="69" t="s">
        <v>161</v>
      </c>
      <c r="N142" s="69" t="s">
        <v>162</v>
      </c>
      <c r="O142" s="69" t="s">
        <v>163</v>
      </c>
      <c r="P142" s="69" t="s">
        <v>164</v>
      </c>
      <c r="R142" s="69"/>
      <c r="S142" s="69" t="s">
        <v>159</v>
      </c>
      <c r="T142" s="69" t="s">
        <v>153</v>
      </c>
      <c r="U142" s="69" t="s">
        <v>160</v>
      </c>
      <c r="V142" s="69" t="s">
        <v>147</v>
      </c>
      <c r="W142" s="69" t="s">
        <v>161</v>
      </c>
      <c r="X142" s="69" t="s">
        <v>162</v>
      </c>
      <c r="Y142" s="69" t="s">
        <v>163</v>
      </c>
      <c r="Z142" s="69" t="s">
        <v>164</v>
      </c>
    </row>
    <row r="143" spans="1:26" x14ac:dyDescent="0.25">
      <c r="A143" s="9">
        <v>6</v>
      </c>
      <c r="B143" s="9">
        <f>'data in order'!Q96</f>
        <v>-4.3000000000006366E-2</v>
      </c>
      <c r="C143" s="66">
        <f>'data in order'!R96</f>
        <v>-2.8666666666670912E-4</v>
      </c>
      <c r="D143" s="9">
        <v>150</v>
      </c>
      <c r="E143" s="9">
        <f t="shared" si="3"/>
        <v>22500</v>
      </c>
      <c r="H143" s="67" t="s">
        <v>157</v>
      </c>
      <c r="I143" s="67">
        <v>5.4369555170421115E-2</v>
      </c>
      <c r="J143" s="67">
        <v>7.0314512651365492E-3</v>
      </c>
      <c r="K143" s="67">
        <v>7.7323376242394062</v>
      </c>
      <c r="L143" s="67">
        <v>1.4961340521374076E-12</v>
      </c>
      <c r="M143" s="67">
        <v>4.0474546162635967E-2</v>
      </c>
      <c r="N143" s="67">
        <v>6.8264564178206255E-2</v>
      </c>
      <c r="O143" s="67">
        <v>4.0474546162635967E-2</v>
      </c>
      <c r="P143" s="67">
        <v>6.8264564178206255E-2</v>
      </c>
      <c r="R143" s="67" t="s">
        <v>157</v>
      </c>
      <c r="S143" s="67">
        <v>3.2710067398420872E-3</v>
      </c>
      <c r="T143" s="67">
        <v>3.1640948866506357E-4</v>
      </c>
      <c r="U143" s="67">
        <v>10.337890793485727</v>
      </c>
      <c r="V143" s="67">
        <v>3.407326908864548E-19</v>
      </c>
      <c r="W143" s="67">
        <v>2.6457428320982323E-3</v>
      </c>
      <c r="X143" s="67">
        <v>3.8962706475859422E-3</v>
      </c>
      <c r="Y143" s="67">
        <v>2.6457428320982323E-3</v>
      </c>
      <c r="Z143" s="67">
        <v>3.8962706475859422E-3</v>
      </c>
    </row>
    <row r="144" spans="1:26" ht="13.8" thickBot="1" x14ac:dyDescent="0.3">
      <c r="A144" s="9">
        <v>6</v>
      </c>
      <c r="B144" s="9">
        <f>'data in order'!W96</f>
        <v>-0.10699999999999932</v>
      </c>
      <c r="C144" s="66">
        <f>'data in order'!X96</f>
        <v>-7.1333333333332874E-4</v>
      </c>
      <c r="D144" s="9">
        <v>150</v>
      </c>
      <c r="E144" s="9">
        <f t="shared" si="3"/>
        <v>22500</v>
      </c>
      <c r="H144" s="68" t="s">
        <v>142</v>
      </c>
      <c r="I144" s="68">
        <v>-1.0319237435008591E-3</v>
      </c>
      <c r="J144" s="68">
        <v>5.7373323028554888E-5</v>
      </c>
      <c r="K144" s="68">
        <v>-17.986124718403836</v>
      </c>
      <c r="L144" s="68">
        <v>4.5523875174515205E-39</v>
      </c>
      <c r="M144" s="68">
        <v>-1.1453004576709538E-3</v>
      </c>
      <c r="N144" s="68">
        <v>-9.1854702933076441E-4</v>
      </c>
      <c r="O144" s="68">
        <v>-1.1453004576709538E-3</v>
      </c>
      <c r="P144" s="68">
        <v>-9.1854702933076441E-4</v>
      </c>
      <c r="R144" s="68" t="s">
        <v>142</v>
      </c>
      <c r="S144" s="68">
        <v>-2.5601155401501957E-5</v>
      </c>
      <c r="T144" s="68">
        <v>2.5817520619803412E-6</v>
      </c>
      <c r="U144" s="68">
        <v>-9.9161944241324669</v>
      </c>
      <c r="V144" s="68">
        <v>4.3471263638886359E-18</v>
      </c>
      <c r="W144" s="68">
        <v>-3.0703013724114971E-5</v>
      </c>
      <c r="X144" s="68">
        <v>-2.0499297078888943E-5</v>
      </c>
      <c r="Y144" s="68">
        <v>-3.0703013724114971E-5</v>
      </c>
      <c r="Z144" s="68">
        <v>-2.0499297078888943E-5</v>
      </c>
    </row>
    <row r="145" spans="1:26" x14ac:dyDescent="0.25">
      <c r="A145" s="9">
        <v>6</v>
      </c>
      <c r="B145" s="9">
        <f>'data in order'!AC96</f>
        <v>-0.21600000000000819</v>
      </c>
      <c r="C145" s="66">
        <f>'data in order'!AD96</f>
        <v>-1.4400000000000545E-3</v>
      </c>
      <c r="D145" s="9">
        <v>150</v>
      </c>
      <c r="E145" s="9">
        <f t="shared" si="3"/>
        <v>22500</v>
      </c>
      <c r="H145"/>
      <c r="I145"/>
      <c r="J145"/>
      <c r="K145"/>
      <c r="L145"/>
      <c r="M145"/>
      <c r="N145"/>
      <c r="O145"/>
      <c r="P145"/>
      <c r="R145"/>
      <c r="S145"/>
      <c r="T145"/>
      <c r="U145"/>
      <c r="V145"/>
      <c r="W145"/>
      <c r="X145"/>
      <c r="Y145"/>
      <c r="Z145"/>
    </row>
    <row r="146" spans="1:26" x14ac:dyDescent="0.25">
      <c r="A146" s="9">
        <v>6</v>
      </c>
      <c r="B146" s="9">
        <f>'data in order'!AI96</f>
        <v>-8.6000000000012733E-2</v>
      </c>
      <c r="C146" s="66">
        <f>'data in order'!AJ96</f>
        <v>-5.7333333333341825E-4</v>
      </c>
      <c r="D146" s="9">
        <v>150</v>
      </c>
      <c r="E146" s="9">
        <f t="shared" si="3"/>
        <v>22500</v>
      </c>
      <c r="H146"/>
      <c r="I146"/>
      <c r="J146"/>
      <c r="K146"/>
      <c r="L146"/>
      <c r="M146"/>
      <c r="N146"/>
      <c r="O146"/>
      <c r="P146"/>
      <c r="R146"/>
      <c r="S146"/>
      <c r="T146"/>
      <c r="U146"/>
      <c r="V146"/>
      <c r="W146"/>
      <c r="X146"/>
      <c r="Y146"/>
      <c r="Z146"/>
    </row>
    <row r="147" spans="1:26" x14ac:dyDescent="0.25">
      <c r="A147" s="9">
        <v>6</v>
      </c>
      <c r="B147" s="9">
        <f>'data in order'!K97</f>
        <v>-0.20099999999999341</v>
      </c>
      <c r="C147" s="66">
        <f>'data in order'!L97</f>
        <v>-1.0049999999999671E-3</v>
      </c>
      <c r="D147" s="9">
        <v>200</v>
      </c>
      <c r="E147" s="9">
        <f t="shared" si="3"/>
        <v>40000</v>
      </c>
      <c r="H147"/>
      <c r="I147"/>
      <c r="J147"/>
      <c r="K147"/>
      <c r="L147"/>
      <c r="M147"/>
      <c r="N147"/>
      <c r="O147"/>
      <c r="P147"/>
      <c r="R147"/>
      <c r="S147"/>
      <c r="T147"/>
      <c r="U147"/>
      <c r="V147"/>
      <c r="W147"/>
      <c r="X147"/>
      <c r="Y147"/>
      <c r="Z147"/>
    </row>
    <row r="148" spans="1:26" x14ac:dyDescent="0.25">
      <c r="A148" s="9">
        <v>6</v>
      </c>
      <c r="B148" s="9">
        <f>'data in order'!Q97</f>
        <v>-4.2000000000001592E-2</v>
      </c>
      <c r="C148" s="66">
        <f>'data in order'!R97</f>
        <v>-2.1000000000000795E-4</v>
      </c>
      <c r="D148" s="9">
        <v>200</v>
      </c>
      <c r="E148" s="9">
        <f t="shared" si="3"/>
        <v>40000</v>
      </c>
    </row>
    <row r="149" spans="1:26" x14ac:dyDescent="0.25">
      <c r="A149" s="9">
        <v>6</v>
      </c>
      <c r="B149" s="9">
        <f>'data in order'!W97</f>
        <v>-0.10499999999998977</v>
      </c>
      <c r="C149" s="66">
        <f>'data in order'!X97</f>
        <v>-5.2499999999994879E-4</v>
      </c>
      <c r="D149" s="9">
        <v>200</v>
      </c>
      <c r="E149" s="9">
        <f t="shared" si="3"/>
        <v>40000</v>
      </c>
    </row>
    <row r="150" spans="1:26" x14ac:dyDescent="0.25">
      <c r="A150" s="9">
        <v>6</v>
      </c>
      <c r="B150" s="9">
        <f>'data in order'!AC97</f>
        <v>-0.25</v>
      </c>
      <c r="C150" s="66">
        <f>'data in order'!AD97</f>
        <v>-1.25E-3</v>
      </c>
      <c r="D150" s="9">
        <v>200</v>
      </c>
      <c r="E150" s="9">
        <f t="shared" si="3"/>
        <v>40000</v>
      </c>
    </row>
    <row r="151" spans="1:26" x14ac:dyDescent="0.25">
      <c r="A151" s="9">
        <v>6</v>
      </c>
      <c r="B151" s="9">
        <f>'data in order'!AI97</f>
        <v>-7.4999999999988631E-2</v>
      </c>
      <c r="C151" s="66">
        <f>'data in order'!AJ97</f>
        <v>-3.7499999999994314E-4</v>
      </c>
      <c r="D151" s="9">
        <v>200</v>
      </c>
      <c r="E151" s="9">
        <f t="shared" si="3"/>
        <v>40000</v>
      </c>
    </row>
    <row r="152" spans="1:26" x14ac:dyDescent="0.25">
      <c r="A152" s="9">
        <v>7</v>
      </c>
      <c r="B152" s="9">
        <f>'data in order'!K110</f>
        <v>-6.0000000000002274E-3</v>
      </c>
      <c r="C152" s="66">
        <f>'data in order'!L110</f>
        <v>-6.0000000000002272E-4</v>
      </c>
      <c r="D152" s="9">
        <v>10</v>
      </c>
      <c r="E152" s="9">
        <f t="shared" si="3"/>
        <v>100</v>
      </c>
      <c r="H152" t="s">
        <v>148</v>
      </c>
      <c r="I152"/>
      <c r="J152"/>
      <c r="K152"/>
      <c r="L152"/>
      <c r="M152"/>
      <c r="N152"/>
      <c r="O152"/>
      <c r="P152"/>
      <c r="R152" t="s">
        <v>148</v>
      </c>
      <c r="S152"/>
      <c r="T152"/>
      <c r="U152"/>
      <c r="V152"/>
      <c r="W152"/>
      <c r="X152"/>
      <c r="Y152"/>
      <c r="Z152"/>
    </row>
    <row r="153" spans="1:26" ht="13.8" thickBot="1" x14ac:dyDescent="0.3">
      <c r="A153" s="9">
        <v>7</v>
      </c>
      <c r="B153" s="9">
        <f>'data in order'!Q110</f>
        <v>7.1999999999999176E-2</v>
      </c>
      <c r="C153" s="66">
        <f>'data in order'!R110</f>
        <v>7.1999999999999174E-3</v>
      </c>
      <c r="D153" s="9">
        <v>10</v>
      </c>
      <c r="E153" s="9">
        <f t="shared" si="3"/>
        <v>100</v>
      </c>
      <c r="H153"/>
      <c r="I153"/>
      <c r="J153"/>
      <c r="K153"/>
      <c r="L153"/>
      <c r="M153"/>
      <c r="N153"/>
      <c r="O153"/>
      <c r="P153"/>
      <c r="R153"/>
      <c r="S153"/>
      <c r="T153"/>
      <c r="U153"/>
      <c r="V153"/>
      <c r="W153"/>
      <c r="X153"/>
      <c r="Y153"/>
      <c r="Z153"/>
    </row>
    <row r="154" spans="1:26" x14ac:dyDescent="0.25">
      <c r="A154" s="9">
        <v>7</v>
      </c>
      <c r="B154" s="9">
        <f>'data in order'!W110</f>
        <v>9.2000000000000526E-2</v>
      </c>
      <c r="C154" s="66">
        <f>'data in order'!X110</f>
        <v>9.2000000000000519E-3</v>
      </c>
      <c r="D154" s="9">
        <v>10</v>
      </c>
      <c r="E154" s="9">
        <f t="shared" si="3"/>
        <v>100</v>
      </c>
      <c r="H154" s="70" t="s">
        <v>149</v>
      </c>
      <c r="I154" s="70"/>
      <c r="J154"/>
      <c r="K154"/>
      <c r="L154" s="72" t="s">
        <v>166</v>
      </c>
      <c r="M154" s="73"/>
      <c r="N154"/>
      <c r="O154"/>
      <c r="P154"/>
      <c r="R154" s="70" t="s">
        <v>149</v>
      </c>
      <c r="S154" s="70"/>
      <c r="T154"/>
      <c r="U154"/>
      <c r="V154" s="72" t="s">
        <v>166</v>
      </c>
      <c r="W154" s="73"/>
      <c r="X154"/>
      <c r="Y154"/>
      <c r="Z154"/>
    </row>
    <row r="155" spans="1:26" x14ac:dyDescent="0.25">
      <c r="A155" s="9">
        <v>7</v>
      </c>
      <c r="B155" s="9">
        <f>'data in order'!AC110</f>
        <v>6.7999999999999616E-2</v>
      </c>
      <c r="C155" s="66">
        <f>'data in order'!AD110</f>
        <v>6.7999999999999615E-3</v>
      </c>
      <c r="D155" s="9">
        <v>10</v>
      </c>
      <c r="E155" s="9">
        <f t="shared" si="3"/>
        <v>100</v>
      </c>
      <c r="H155" s="67" t="s">
        <v>150</v>
      </c>
      <c r="I155" s="67">
        <v>0.83071564941400999</v>
      </c>
      <c r="J155"/>
      <c r="K155"/>
      <c r="L155" s="74"/>
      <c r="M155" s="75"/>
      <c r="N155"/>
      <c r="O155"/>
      <c r="P155"/>
      <c r="R155" s="67" t="s">
        <v>150</v>
      </c>
      <c r="S155" s="67">
        <v>0.63066345193420925</v>
      </c>
      <c r="T155"/>
      <c r="U155"/>
      <c r="V155" s="74"/>
      <c r="W155" s="75"/>
      <c r="X155"/>
      <c r="Y155"/>
      <c r="Z155"/>
    </row>
    <row r="156" spans="1:26" x14ac:dyDescent="0.25">
      <c r="A156" s="9">
        <v>7</v>
      </c>
      <c r="B156" s="9">
        <f>'data in order'!AI110</f>
        <v>8.799999999999919E-2</v>
      </c>
      <c r="C156" s="66">
        <f>'data in order'!AJ110</f>
        <v>8.799999999999919E-3</v>
      </c>
      <c r="D156" s="9">
        <v>10</v>
      </c>
      <c r="E156" s="9">
        <f t="shared" si="3"/>
        <v>100</v>
      </c>
      <c r="H156" s="67" t="s">
        <v>151</v>
      </c>
      <c r="I156" s="67">
        <v>0.69008849018134044</v>
      </c>
      <c r="J156"/>
      <c r="K156"/>
      <c r="L156" s="74" t="s">
        <v>167</v>
      </c>
      <c r="M156" s="75">
        <f>_xlfn.T.INV(0.995,I159-2)</f>
        <v>2.6045462035220193</v>
      </c>
      <c r="N156"/>
      <c r="O156"/>
      <c r="P156"/>
      <c r="R156" s="67" t="s">
        <v>151</v>
      </c>
      <c r="S156" s="67">
        <v>0.39773638960557262</v>
      </c>
      <c r="T156"/>
      <c r="U156"/>
      <c r="V156" s="74" t="s">
        <v>167</v>
      </c>
      <c r="W156" s="75">
        <f>_xlfn.T.INV(0.995,S159-2)</f>
        <v>2.6045462035220193</v>
      </c>
      <c r="X156"/>
      <c r="Y156"/>
      <c r="Z156"/>
    </row>
    <row r="157" spans="1:26" ht="13.8" thickBot="1" x14ac:dyDescent="0.3">
      <c r="A157" s="9">
        <v>7</v>
      </c>
      <c r="B157" s="9">
        <f>'data in order'!K111</f>
        <v>-6.7000000000000171E-2</v>
      </c>
      <c r="C157" s="66">
        <f>'data in order'!L111</f>
        <v>-1.3400000000000035E-3</v>
      </c>
      <c r="D157" s="9">
        <v>50</v>
      </c>
      <c r="E157" s="9">
        <f t="shared" si="3"/>
        <v>2500</v>
      </c>
      <c r="H157" s="67" t="s">
        <v>152</v>
      </c>
      <c r="I157" s="67">
        <v>0.68829709417082796</v>
      </c>
      <c r="J157"/>
      <c r="K157"/>
      <c r="L157" s="76" t="s">
        <v>168</v>
      </c>
      <c r="M157" s="77">
        <f>M156*I158</f>
        <v>0.12575359124560889</v>
      </c>
      <c r="N157"/>
      <c r="O157"/>
      <c r="P157"/>
      <c r="R157" s="67" t="s">
        <v>152</v>
      </c>
      <c r="S157" s="67">
        <v>0.39425509705994005</v>
      </c>
      <c r="T157"/>
      <c r="U157"/>
      <c r="V157" s="76" t="s">
        <v>168</v>
      </c>
      <c r="W157" s="78">
        <f>W156*S158</f>
        <v>5.7452279382713082E-3</v>
      </c>
      <c r="X157"/>
      <c r="Y157"/>
      <c r="Z157"/>
    </row>
    <row r="158" spans="1:26" x14ac:dyDescent="0.25">
      <c r="A158" s="9">
        <v>7</v>
      </c>
      <c r="B158" s="9">
        <f>'data in order'!Q111</f>
        <v>4.8000000000001819E-2</v>
      </c>
      <c r="C158" s="66">
        <f>'data in order'!R111</f>
        <v>9.6000000000003635E-4</v>
      </c>
      <c r="D158" s="9">
        <v>50</v>
      </c>
      <c r="E158" s="9">
        <f t="shared" si="3"/>
        <v>2500</v>
      </c>
      <c r="H158" s="67" t="s">
        <v>153</v>
      </c>
      <c r="I158" s="67">
        <v>4.8282342265826408E-2</v>
      </c>
      <c r="J158"/>
      <c r="K158"/>
      <c r="L158"/>
      <c r="M158"/>
      <c r="N158"/>
      <c r="O158"/>
      <c r="P158"/>
      <c r="R158" s="67" t="s">
        <v>153</v>
      </c>
      <c r="S158" s="67">
        <v>2.2058460435458106E-3</v>
      </c>
      <c r="T158"/>
      <c r="U158"/>
      <c r="V158"/>
      <c r="W158"/>
      <c r="X158"/>
      <c r="Y158"/>
      <c r="Z158"/>
    </row>
    <row r="159" spans="1:26" ht="13.8" thickBot="1" x14ac:dyDescent="0.3">
      <c r="A159" s="9">
        <v>7</v>
      </c>
      <c r="B159" s="9">
        <f>'data in order'!W111</f>
        <v>-9.0000000000003411E-3</v>
      </c>
      <c r="C159" s="66">
        <f>'data in order'!X111</f>
        <v>-1.8000000000000681E-4</v>
      </c>
      <c r="D159" s="9">
        <v>50</v>
      </c>
      <c r="E159" s="9">
        <f t="shared" si="3"/>
        <v>2500</v>
      </c>
      <c r="H159" s="68" t="s">
        <v>154</v>
      </c>
      <c r="I159" s="68">
        <v>175</v>
      </c>
      <c r="J159"/>
      <c r="K159"/>
      <c r="L159"/>
      <c r="M159"/>
      <c r="N159"/>
      <c r="O159"/>
      <c r="P159"/>
      <c r="R159" s="68" t="s">
        <v>154</v>
      </c>
      <c r="S159" s="68">
        <v>175</v>
      </c>
      <c r="T159"/>
      <c r="U159"/>
      <c r="V159"/>
      <c r="W159"/>
      <c r="X159"/>
      <c r="Y159"/>
      <c r="Z159"/>
    </row>
    <row r="160" spans="1:26" x14ac:dyDescent="0.25">
      <c r="A160" s="9">
        <v>7</v>
      </c>
      <c r="B160" s="9">
        <f>'data in order'!AC111</f>
        <v>-3.7999999999996703E-2</v>
      </c>
      <c r="C160" s="66">
        <f>'data in order'!AD111</f>
        <v>-7.5999999999993401E-4</v>
      </c>
      <c r="D160" s="9">
        <v>50</v>
      </c>
      <c r="E160" s="9">
        <f t="shared" si="3"/>
        <v>2500</v>
      </c>
      <c r="H160"/>
      <c r="I160"/>
      <c r="J160"/>
      <c r="K160"/>
      <c r="L160"/>
      <c r="M160"/>
      <c r="N160"/>
      <c r="O160"/>
      <c r="P160"/>
      <c r="R160"/>
      <c r="S160"/>
      <c r="T160"/>
      <c r="U160"/>
      <c r="V160"/>
      <c r="W160"/>
      <c r="X160"/>
      <c r="Y160"/>
      <c r="Z160"/>
    </row>
    <row r="161" spans="1:26" ht="13.8" thickBot="1" x14ac:dyDescent="0.3">
      <c r="A161" s="9">
        <v>7</v>
      </c>
      <c r="B161" s="9">
        <f>'data in order'!AI111</f>
        <v>5.1999999999999602E-2</v>
      </c>
      <c r="C161" s="66">
        <f>'data in order'!AJ111</f>
        <v>1.0399999999999921E-3</v>
      </c>
      <c r="D161" s="9">
        <v>50</v>
      </c>
      <c r="E161" s="9">
        <f t="shared" si="3"/>
        <v>2500</v>
      </c>
      <c r="H161" t="s">
        <v>114</v>
      </c>
      <c r="I161"/>
      <c r="J161"/>
      <c r="K161"/>
      <c r="L161"/>
      <c r="M161"/>
      <c r="N161"/>
      <c r="O161"/>
      <c r="P161"/>
      <c r="R161" t="s">
        <v>114</v>
      </c>
      <c r="S161"/>
      <c r="T161"/>
      <c r="U161"/>
      <c r="V161"/>
      <c r="W161"/>
      <c r="X161"/>
      <c r="Y161"/>
      <c r="Z161"/>
    </row>
    <row r="162" spans="1:26" x14ac:dyDescent="0.25">
      <c r="A162" s="9">
        <v>7</v>
      </c>
      <c r="B162" s="9">
        <f>'data in order'!K112</f>
        <v>-0.12300000000000466</v>
      </c>
      <c r="C162" s="66">
        <f>'data in order'!L112</f>
        <v>-1.2300000000000466E-3</v>
      </c>
      <c r="D162" s="9">
        <v>100</v>
      </c>
      <c r="E162" s="9">
        <f t="shared" si="3"/>
        <v>10000</v>
      </c>
      <c r="H162" s="69"/>
      <c r="I162" s="69" t="s">
        <v>146</v>
      </c>
      <c r="J162" s="69" t="s">
        <v>118</v>
      </c>
      <c r="K162" s="69" t="s">
        <v>119</v>
      </c>
      <c r="L162" s="69" t="s">
        <v>120</v>
      </c>
      <c r="M162" s="69" t="s">
        <v>158</v>
      </c>
      <c r="N162"/>
      <c r="O162"/>
      <c r="P162"/>
      <c r="R162" s="69"/>
      <c r="S162" s="69" t="s">
        <v>146</v>
      </c>
      <c r="T162" s="69" t="s">
        <v>118</v>
      </c>
      <c r="U162" s="69" t="s">
        <v>119</v>
      </c>
      <c r="V162" s="69" t="s">
        <v>120</v>
      </c>
      <c r="W162" s="69" t="s">
        <v>158</v>
      </c>
      <c r="X162"/>
      <c r="Y162"/>
      <c r="Z162"/>
    </row>
    <row r="163" spans="1:26" x14ac:dyDescent="0.25">
      <c r="A163" s="9">
        <v>7</v>
      </c>
      <c r="B163" s="9">
        <f>'data in order'!Q112</f>
        <v>-3.7999999999996703E-2</v>
      </c>
      <c r="C163" s="66">
        <f>'data in order'!R112</f>
        <v>-3.7999999999996701E-4</v>
      </c>
      <c r="D163" s="9">
        <v>100</v>
      </c>
      <c r="E163" s="9">
        <f t="shared" si="3"/>
        <v>10000</v>
      </c>
      <c r="H163" s="67" t="s">
        <v>155</v>
      </c>
      <c r="I163" s="67">
        <v>1</v>
      </c>
      <c r="J163" s="67">
        <v>0.89802792572417744</v>
      </c>
      <c r="K163" s="67">
        <v>0.89802792572417744</v>
      </c>
      <c r="L163" s="67">
        <v>385.22386235744693</v>
      </c>
      <c r="M163" s="67">
        <v>7.1415264954409991E-46</v>
      </c>
      <c r="N163"/>
      <c r="O163"/>
      <c r="P163"/>
      <c r="R163" s="67" t="s">
        <v>155</v>
      </c>
      <c r="S163" s="67">
        <v>1</v>
      </c>
      <c r="T163" s="67">
        <v>5.5591091646756303E-4</v>
      </c>
      <c r="U163" s="67">
        <v>5.5591091646756303E-4</v>
      </c>
      <c r="V163" s="67">
        <v>114.2496312481853</v>
      </c>
      <c r="W163" s="67">
        <v>8.5183184297662785E-21</v>
      </c>
      <c r="X163"/>
      <c r="Y163"/>
      <c r="Z163"/>
    </row>
    <row r="164" spans="1:26" x14ac:dyDescent="0.25">
      <c r="A164" s="9">
        <v>7</v>
      </c>
      <c r="B164" s="9">
        <f>'data in order'!W112</f>
        <v>-5.5999999999997385E-2</v>
      </c>
      <c r="C164" s="66">
        <f>'data in order'!X112</f>
        <v>-5.5999999999997382E-4</v>
      </c>
      <c r="D164" s="9">
        <v>100</v>
      </c>
      <c r="E164" s="9">
        <f t="shared" si="3"/>
        <v>10000</v>
      </c>
      <c r="H164" s="67" t="s">
        <v>156</v>
      </c>
      <c r="I164" s="67">
        <v>173</v>
      </c>
      <c r="J164" s="67">
        <v>0.40329493141867251</v>
      </c>
      <c r="K164" s="67">
        <v>2.3311845746744075E-3</v>
      </c>
      <c r="L164" s="67"/>
      <c r="M164" s="67"/>
      <c r="N164"/>
      <c r="O164"/>
      <c r="P164"/>
      <c r="R164" s="67" t="s">
        <v>156</v>
      </c>
      <c r="S164" s="67">
        <v>173</v>
      </c>
      <c r="T164" s="67">
        <v>8.4177592083402005E-4</v>
      </c>
      <c r="U164" s="67">
        <v>4.8657567678267055E-6</v>
      </c>
      <c r="V164" s="67"/>
      <c r="W164" s="67"/>
      <c r="X164"/>
      <c r="Y164"/>
      <c r="Z164"/>
    </row>
    <row r="165" spans="1:26" ht="13.8" thickBot="1" x14ac:dyDescent="0.3">
      <c r="A165" s="9">
        <v>7</v>
      </c>
      <c r="B165" s="9">
        <f>'data in order'!AC112</f>
        <v>-8.7000000000003297E-2</v>
      </c>
      <c r="C165" s="66">
        <f>'data in order'!AD112</f>
        <v>-8.7000000000003296E-4</v>
      </c>
      <c r="D165" s="9">
        <v>100</v>
      </c>
      <c r="E165" s="9">
        <f t="shared" si="3"/>
        <v>10000</v>
      </c>
      <c r="H165" s="68" t="s">
        <v>135</v>
      </c>
      <c r="I165" s="68">
        <v>174</v>
      </c>
      <c r="J165" s="68">
        <v>1.3013228571428499</v>
      </c>
      <c r="K165" s="68"/>
      <c r="L165" s="68"/>
      <c r="M165" s="68"/>
      <c r="N165"/>
      <c r="O165"/>
      <c r="P165"/>
      <c r="R165" s="68" t="s">
        <v>135</v>
      </c>
      <c r="S165" s="68">
        <v>174</v>
      </c>
      <c r="T165" s="68">
        <v>1.3976868373015831E-3</v>
      </c>
      <c r="U165" s="68"/>
      <c r="V165" s="68"/>
      <c r="W165" s="68"/>
      <c r="X165"/>
      <c r="Y165"/>
      <c r="Z165"/>
    </row>
    <row r="166" spans="1:26" ht="13.8" thickBot="1" x14ac:dyDescent="0.3">
      <c r="A166" s="9">
        <v>7</v>
      </c>
      <c r="B166" s="9">
        <f>'data in order'!AI112</f>
        <v>-3.7000000000006139E-2</v>
      </c>
      <c r="C166" s="66">
        <f>'data in order'!AJ112</f>
        <v>-3.7000000000006141E-4</v>
      </c>
      <c r="D166" s="9">
        <v>100</v>
      </c>
      <c r="E166" s="9">
        <f t="shared" si="3"/>
        <v>10000</v>
      </c>
      <c r="H166"/>
      <c r="I166"/>
      <c r="J166"/>
      <c r="K166"/>
      <c r="L166"/>
      <c r="M166"/>
      <c r="N166"/>
      <c r="O166"/>
      <c r="P166"/>
      <c r="R166"/>
      <c r="S166"/>
      <c r="T166"/>
      <c r="U166"/>
      <c r="V166"/>
      <c r="W166"/>
      <c r="X166"/>
      <c r="Y166"/>
      <c r="Z166"/>
    </row>
    <row r="167" spans="1:26" x14ac:dyDescent="0.25">
      <c r="A167" s="9">
        <v>7</v>
      </c>
      <c r="B167" s="9">
        <f>'data in order'!K113</f>
        <v>-0.18600000000000705</v>
      </c>
      <c r="C167" s="66">
        <f>'data in order'!L113</f>
        <v>-1.2400000000000471E-3</v>
      </c>
      <c r="D167" s="9">
        <v>150</v>
      </c>
      <c r="E167" s="9">
        <f t="shared" si="3"/>
        <v>22500</v>
      </c>
      <c r="H167" s="69"/>
      <c r="I167" s="69" t="s">
        <v>159</v>
      </c>
      <c r="J167" s="69" t="s">
        <v>153</v>
      </c>
      <c r="K167" s="69" t="s">
        <v>160</v>
      </c>
      <c r="L167" s="69" t="s">
        <v>147</v>
      </c>
      <c r="M167" s="69" t="s">
        <v>161</v>
      </c>
      <c r="N167" s="69" t="s">
        <v>162</v>
      </c>
      <c r="O167" s="69" t="s">
        <v>163</v>
      </c>
      <c r="P167" s="69" t="s">
        <v>164</v>
      </c>
      <c r="R167" s="69"/>
      <c r="S167" s="69" t="s">
        <v>159</v>
      </c>
      <c r="T167" s="69" t="s">
        <v>153</v>
      </c>
      <c r="U167" s="69" t="s">
        <v>160</v>
      </c>
      <c r="V167" s="69" t="s">
        <v>147</v>
      </c>
      <c r="W167" s="69" t="s">
        <v>161</v>
      </c>
      <c r="X167" s="69" t="s">
        <v>162</v>
      </c>
      <c r="Y167" s="69" t="s">
        <v>163</v>
      </c>
      <c r="Z167" s="69" t="s">
        <v>164</v>
      </c>
    </row>
    <row r="168" spans="1:26" x14ac:dyDescent="0.25">
      <c r="A168" s="9">
        <v>7</v>
      </c>
      <c r="B168" s="9">
        <f>'data in order'!Q113</f>
        <v>-3.6000000000001364E-2</v>
      </c>
      <c r="C168" s="66">
        <f>'data in order'!R113</f>
        <v>-2.4000000000000909E-4</v>
      </c>
      <c r="D168" s="9">
        <v>150</v>
      </c>
      <c r="E168" s="9">
        <f t="shared" si="3"/>
        <v>22500</v>
      </c>
      <c r="H168" s="67" t="s">
        <v>157</v>
      </c>
      <c r="I168" s="67">
        <v>5.5517157712304303E-2</v>
      </c>
      <c r="J168" s="67">
        <v>6.5837203010710652E-3</v>
      </c>
      <c r="K168" s="67">
        <v>8.4324903205976955</v>
      </c>
      <c r="L168" s="67">
        <v>1.2870467064541049E-14</v>
      </c>
      <c r="M168" s="67">
        <v>4.2522399291965732E-2</v>
      </c>
      <c r="N168" s="67">
        <v>6.8511916132642875E-2</v>
      </c>
      <c r="O168" s="67">
        <v>4.2522399291965732E-2</v>
      </c>
      <c r="P168" s="67">
        <v>6.8511916132642875E-2</v>
      </c>
      <c r="R168" s="67" t="s">
        <v>157</v>
      </c>
      <c r="S168" s="67">
        <v>3.3528779813485031E-3</v>
      </c>
      <c r="T168" s="67">
        <v>3.0078643032628496E-4</v>
      </c>
      <c r="U168" s="67">
        <v>11.147038706870493</v>
      </c>
      <c r="V168" s="67">
        <v>4.2996641153980297E-22</v>
      </c>
      <c r="W168" s="67">
        <v>2.7591943466457654E-3</v>
      </c>
      <c r="X168" s="67">
        <v>3.9465616160512407E-3</v>
      </c>
      <c r="Y168" s="67">
        <v>2.7591943466457654E-3</v>
      </c>
      <c r="Z168" s="67">
        <v>3.9465616160512407E-3</v>
      </c>
    </row>
    <row r="169" spans="1:26" ht="13.8" thickBot="1" x14ac:dyDescent="0.3">
      <c r="A169" s="9">
        <v>7</v>
      </c>
      <c r="B169" s="9">
        <f>'data in order'!W113</f>
        <v>-0.11299999999999955</v>
      </c>
      <c r="C169" s="66">
        <f>'data in order'!X113</f>
        <v>-7.5333333333333025E-4</v>
      </c>
      <c r="D169" s="9">
        <v>150</v>
      </c>
      <c r="E169" s="9">
        <f t="shared" si="3"/>
        <v>22500</v>
      </c>
      <c r="H169" s="68" t="s">
        <v>142</v>
      </c>
      <c r="I169" s="68">
        <v>-1.0543698935379954E-3</v>
      </c>
      <c r="J169" s="68">
        <v>5.3720049719447113E-5</v>
      </c>
      <c r="K169" s="68">
        <v>-19.627120582435065</v>
      </c>
      <c r="L169" s="68">
        <v>7.1415264954418144E-46</v>
      </c>
      <c r="M169" s="68">
        <v>-1.1604009878904127E-3</v>
      </c>
      <c r="N169" s="68">
        <v>-9.4833879918557803E-4</v>
      </c>
      <c r="O169" s="68">
        <v>-1.1604009878904127E-3</v>
      </c>
      <c r="P169" s="68">
        <v>-9.4833879918557803E-4</v>
      </c>
      <c r="R169" s="68" t="s">
        <v>142</v>
      </c>
      <c r="S169" s="68">
        <v>-2.623316414954183E-5</v>
      </c>
      <c r="T169" s="68">
        <v>2.4542752810192069E-6</v>
      </c>
      <c r="U169" s="68">
        <v>-10.688761913719707</v>
      </c>
      <c r="V169" s="68">
        <v>8.5183184297670699E-21</v>
      </c>
      <c r="W169" s="68">
        <v>-3.1077342352049115E-5</v>
      </c>
      <c r="X169" s="68">
        <v>-2.1388985947034545E-5</v>
      </c>
      <c r="Y169" s="68">
        <v>-3.1077342352049115E-5</v>
      </c>
      <c r="Z169" s="68">
        <v>-2.1388985947034545E-5</v>
      </c>
    </row>
    <row r="170" spans="1:26" x14ac:dyDescent="0.25">
      <c r="A170" s="9">
        <v>7</v>
      </c>
      <c r="B170" s="9">
        <f>'data in order'!AC113</f>
        <v>-0.19999999999998863</v>
      </c>
      <c r="C170" s="66">
        <f>'data in order'!AD113</f>
        <v>-1.3333333333332576E-3</v>
      </c>
      <c r="D170" s="9">
        <v>150</v>
      </c>
      <c r="E170" s="9">
        <f t="shared" si="3"/>
        <v>22500</v>
      </c>
      <c r="H170"/>
      <c r="I170"/>
      <c r="J170"/>
      <c r="K170"/>
      <c r="L170"/>
      <c r="M170"/>
      <c r="N170"/>
      <c r="O170"/>
      <c r="P170"/>
      <c r="R170"/>
      <c r="S170"/>
      <c r="T170"/>
      <c r="U170"/>
      <c r="V170"/>
      <c r="W170"/>
      <c r="X170"/>
      <c r="Y170"/>
      <c r="Z170"/>
    </row>
    <row r="171" spans="1:26" x14ac:dyDescent="0.25">
      <c r="A171" s="9">
        <v>7</v>
      </c>
      <c r="B171" s="9">
        <f>'data in order'!AI113</f>
        <v>-7.4999999999988631E-2</v>
      </c>
      <c r="C171" s="66">
        <f>'data in order'!AJ113</f>
        <v>-4.9999999999992422E-4</v>
      </c>
      <c r="D171" s="9">
        <v>150</v>
      </c>
      <c r="E171" s="9">
        <f t="shared" si="3"/>
        <v>22500</v>
      </c>
      <c r="H171"/>
      <c r="I171"/>
      <c r="J171"/>
      <c r="K171"/>
      <c r="L171"/>
      <c r="M171"/>
      <c r="N171"/>
      <c r="O171"/>
      <c r="P171"/>
      <c r="R171"/>
      <c r="S171"/>
      <c r="T171"/>
      <c r="U171"/>
      <c r="V171"/>
      <c r="W171"/>
      <c r="X171"/>
      <c r="Y171"/>
      <c r="Z171"/>
    </row>
    <row r="172" spans="1:26" x14ac:dyDescent="0.25">
      <c r="A172" s="9">
        <v>7</v>
      </c>
      <c r="B172" s="9">
        <f>'data in order'!K114</f>
        <v>-0.18000000000000682</v>
      </c>
      <c r="C172" s="66">
        <f>'data in order'!L114</f>
        <v>-9.0000000000003413E-4</v>
      </c>
      <c r="D172" s="9">
        <v>200</v>
      </c>
      <c r="E172" s="9">
        <f t="shared" si="3"/>
        <v>40000</v>
      </c>
      <c r="H172"/>
      <c r="I172"/>
      <c r="J172"/>
      <c r="K172"/>
      <c r="L172"/>
      <c r="M172"/>
      <c r="N172"/>
      <c r="O172"/>
      <c r="P172"/>
      <c r="R172"/>
      <c r="S172"/>
      <c r="T172"/>
      <c r="U172"/>
      <c r="V172"/>
      <c r="W172"/>
      <c r="X172"/>
      <c r="Y172"/>
      <c r="Z172"/>
    </row>
    <row r="173" spans="1:26" x14ac:dyDescent="0.25">
      <c r="A173" s="9">
        <v>7</v>
      </c>
      <c r="B173" s="9">
        <f>'data in order'!Q114</f>
        <v>-0.15600000000000591</v>
      </c>
      <c r="C173" s="66">
        <f>'data in order'!R114</f>
        <v>-7.8000000000002958E-4</v>
      </c>
      <c r="D173" s="9">
        <v>200</v>
      </c>
      <c r="E173" s="9">
        <f t="shared" si="3"/>
        <v>40000</v>
      </c>
    </row>
    <row r="174" spans="1:26" x14ac:dyDescent="0.25">
      <c r="A174" s="9">
        <v>7</v>
      </c>
      <c r="B174" s="9">
        <f>'data in order'!W114</f>
        <v>-9.8999999999989541E-2</v>
      </c>
      <c r="C174" s="66">
        <f>'data in order'!X114</f>
        <v>-4.9499999999994774E-4</v>
      </c>
      <c r="D174" s="9">
        <v>200</v>
      </c>
      <c r="E174" s="9">
        <f t="shared" si="3"/>
        <v>40000</v>
      </c>
    </row>
    <row r="175" spans="1:26" x14ac:dyDescent="0.25">
      <c r="A175" s="9">
        <v>7</v>
      </c>
      <c r="B175" s="9">
        <f>'data in order'!AC114</f>
        <v>-0.26699999999999591</v>
      </c>
      <c r="C175" s="66">
        <f>'data in order'!AD114</f>
        <v>-1.3349999999999794E-3</v>
      </c>
      <c r="D175" s="9">
        <v>200</v>
      </c>
      <c r="E175" s="9">
        <f t="shared" si="3"/>
        <v>40000</v>
      </c>
    </row>
    <row r="176" spans="1:26" x14ac:dyDescent="0.25">
      <c r="A176" s="9">
        <v>7</v>
      </c>
      <c r="B176" s="9">
        <f>'data in order'!AI114</f>
        <v>-0.11899999999999977</v>
      </c>
      <c r="C176" s="66">
        <f>'data in order'!AJ114</f>
        <v>-5.9499999999999885E-4</v>
      </c>
      <c r="D176" s="9">
        <v>200</v>
      </c>
      <c r="E176" s="9">
        <f t="shared" si="3"/>
        <v>40000</v>
      </c>
    </row>
    <row r="177" spans="1:26" x14ac:dyDescent="0.25">
      <c r="A177" s="9">
        <v>8</v>
      </c>
      <c r="B177" s="9">
        <f>'data in order'!K127</f>
        <v>6.9000000000000838E-2</v>
      </c>
      <c r="C177" s="66">
        <f>'data in order'!L127</f>
        <v>6.900000000000084E-3</v>
      </c>
      <c r="D177" s="9">
        <v>10</v>
      </c>
      <c r="E177" s="9">
        <f t="shared" si="3"/>
        <v>100</v>
      </c>
      <c r="H177" t="s">
        <v>148</v>
      </c>
      <c r="I177"/>
      <c r="J177"/>
      <c r="K177"/>
      <c r="L177"/>
      <c r="M177"/>
      <c r="N177"/>
      <c r="O177"/>
      <c r="P177"/>
      <c r="R177" t="s">
        <v>148</v>
      </c>
      <c r="S177"/>
      <c r="T177"/>
      <c r="U177"/>
      <c r="V177"/>
      <c r="W177"/>
      <c r="X177"/>
      <c r="Y177"/>
      <c r="Z177"/>
    </row>
    <row r="178" spans="1:26" ht="13.8" thickBot="1" x14ac:dyDescent="0.3">
      <c r="A178" s="9">
        <v>8</v>
      </c>
      <c r="B178" s="9">
        <f>'data in order'!Q127</f>
        <v>9.2000000000000526E-2</v>
      </c>
      <c r="C178" s="66">
        <f>'data in order'!R127</f>
        <v>9.2000000000000519E-3</v>
      </c>
      <c r="D178" s="9">
        <v>10</v>
      </c>
      <c r="E178" s="9">
        <f t="shared" si="3"/>
        <v>100</v>
      </c>
      <c r="H178"/>
      <c r="I178"/>
      <c r="J178"/>
      <c r="K178"/>
      <c r="L178"/>
      <c r="M178"/>
      <c r="N178"/>
      <c r="O178"/>
      <c r="P178"/>
      <c r="R178"/>
      <c r="S178"/>
      <c r="T178"/>
      <c r="U178"/>
      <c r="V178"/>
      <c r="W178"/>
      <c r="X178"/>
      <c r="Y178"/>
      <c r="Z178"/>
    </row>
    <row r="179" spans="1:26" x14ac:dyDescent="0.25">
      <c r="A179" s="9">
        <v>8</v>
      </c>
      <c r="B179" s="9">
        <f>'data in order'!W127</f>
        <v>6.4999999999999503E-2</v>
      </c>
      <c r="C179" s="66">
        <f>'data in order'!X127</f>
        <v>6.4999999999999503E-3</v>
      </c>
      <c r="D179" s="9">
        <v>10</v>
      </c>
      <c r="E179" s="9">
        <f t="shared" si="3"/>
        <v>100</v>
      </c>
      <c r="H179" s="70" t="s">
        <v>149</v>
      </c>
      <c r="I179" s="70"/>
      <c r="J179"/>
      <c r="K179"/>
      <c r="L179" s="72" t="s">
        <v>166</v>
      </c>
      <c r="M179" s="73"/>
      <c r="N179"/>
      <c r="O179"/>
      <c r="P179"/>
      <c r="R179" s="70" t="s">
        <v>149</v>
      </c>
      <c r="S179" s="70"/>
      <c r="T179"/>
      <c r="U179"/>
      <c r="V179" s="72" t="s">
        <v>166</v>
      </c>
      <c r="W179" s="73"/>
      <c r="X179"/>
      <c r="Y179"/>
      <c r="Z179"/>
    </row>
    <row r="180" spans="1:26" x14ac:dyDescent="0.25">
      <c r="A180" s="9">
        <v>8</v>
      </c>
      <c r="B180" s="9">
        <f>'data in order'!AC127</f>
        <v>-9.9999999999944578E-4</v>
      </c>
      <c r="C180" s="66">
        <f>'data in order'!AD127</f>
        <v>-9.9999999999944575E-5</v>
      </c>
      <c r="D180" s="9">
        <v>10</v>
      </c>
      <c r="E180" s="9">
        <f t="shared" si="3"/>
        <v>100</v>
      </c>
      <c r="H180" s="67" t="s">
        <v>150</v>
      </c>
      <c r="I180" s="67">
        <v>0.82060433633029439</v>
      </c>
      <c r="J180"/>
      <c r="K180"/>
      <c r="L180" s="74"/>
      <c r="M180" s="75"/>
      <c r="N180"/>
      <c r="O180"/>
      <c r="P180"/>
      <c r="R180" s="67" t="s">
        <v>150</v>
      </c>
      <c r="S180" s="67">
        <v>0.63045853733222457</v>
      </c>
      <c r="T180"/>
      <c r="U180"/>
      <c r="V180" s="74"/>
      <c r="W180" s="75"/>
      <c r="X180"/>
      <c r="Y180"/>
      <c r="Z180"/>
    </row>
    <row r="181" spans="1:26" x14ac:dyDescent="0.25">
      <c r="A181" s="9">
        <v>8</v>
      </c>
      <c r="B181" s="9">
        <f>'data in order'!AI127</f>
        <v>7.7999999999999403E-2</v>
      </c>
      <c r="C181" s="66">
        <f>'data in order'!AJ127</f>
        <v>7.7999999999999407E-3</v>
      </c>
      <c r="D181" s="9">
        <v>10</v>
      </c>
      <c r="E181" s="9">
        <f t="shared" si="3"/>
        <v>100</v>
      </c>
      <c r="H181" s="67" t="s">
        <v>151</v>
      </c>
      <c r="I181" s="67">
        <v>0.67339147680408284</v>
      </c>
      <c r="J181"/>
      <c r="K181"/>
      <c r="L181" s="74" t="s">
        <v>167</v>
      </c>
      <c r="M181" s="75">
        <f>_xlfn.T.INV(0.995,I184-2)</f>
        <v>2.6008872779905068</v>
      </c>
      <c r="N181"/>
      <c r="O181"/>
      <c r="P181"/>
      <c r="R181" s="67" t="s">
        <v>151</v>
      </c>
      <c r="S181" s="67">
        <v>0.39747796729508794</v>
      </c>
      <c r="T181"/>
      <c r="U181"/>
      <c r="V181" s="74" t="s">
        <v>167</v>
      </c>
      <c r="W181" s="75">
        <f>_xlfn.T.INV(0.995,S184-2)</f>
        <v>2.6008872779905068</v>
      </c>
      <c r="X181"/>
      <c r="Y181"/>
      <c r="Z181"/>
    </row>
    <row r="182" spans="1:26" ht="13.8" thickBot="1" x14ac:dyDescent="0.3">
      <c r="A182" s="9">
        <v>8</v>
      </c>
      <c r="B182" s="9">
        <f>'data in order'!K128</f>
        <v>2.7000000000001023E-2</v>
      </c>
      <c r="C182" s="66">
        <f>'data in order'!L128</f>
        <v>5.400000000000205E-4</v>
      </c>
      <c r="D182" s="9">
        <v>50</v>
      </c>
      <c r="E182" s="9">
        <f t="shared" si="3"/>
        <v>2500</v>
      </c>
      <c r="H182" s="67" t="s">
        <v>152</v>
      </c>
      <c r="I182" s="67">
        <v>0.67174193880814392</v>
      </c>
      <c r="J182"/>
      <c r="K182"/>
      <c r="L182" s="76" t="s">
        <v>168</v>
      </c>
      <c r="M182" s="77">
        <f>M181*I183</f>
        <v>0.12908649803184857</v>
      </c>
      <c r="N182"/>
      <c r="O182"/>
      <c r="P182"/>
      <c r="R182" s="67" t="s">
        <v>152</v>
      </c>
      <c r="S182" s="67">
        <v>0.39443492672587122</v>
      </c>
      <c r="T182"/>
      <c r="U182"/>
      <c r="V182" s="76" t="s">
        <v>168</v>
      </c>
      <c r="W182" s="78">
        <f>W181*S183</f>
        <v>5.7906589668909585E-3</v>
      </c>
      <c r="X182"/>
      <c r="Y182"/>
      <c r="Z182"/>
    </row>
    <row r="183" spans="1:26" x14ac:dyDescent="0.25">
      <c r="A183" s="9">
        <v>8</v>
      </c>
      <c r="B183" s="9">
        <f>'data in order'!Q128</f>
        <v>9.9999999999980105E-3</v>
      </c>
      <c r="C183" s="66">
        <f>'data in order'!R128</f>
        <v>1.9999999999996022E-4</v>
      </c>
      <c r="D183" s="9">
        <v>50</v>
      </c>
      <c r="E183" s="9">
        <f t="shared" si="3"/>
        <v>2500</v>
      </c>
      <c r="H183" s="67" t="s">
        <v>153</v>
      </c>
      <c r="I183" s="67">
        <v>4.9631715731864846E-2</v>
      </c>
      <c r="J183"/>
      <c r="K183"/>
      <c r="L183"/>
      <c r="M183"/>
      <c r="N183"/>
      <c r="O183"/>
      <c r="P183"/>
      <c r="R183" s="67" t="s">
        <v>153</v>
      </c>
      <c r="S183" s="67">
        <v>2.226416737047108E-3</v>
      </c>
      <c r="T183"/>
      <c r="U183"/>
      <c r="V183"/>
      <c r="W183"/>
      <c r="X183"/>
      <c r="Y183"/>
      <c r="Z183"/>
    </row>
    <row r="184" spans="1:26" ht="13.8" thickBot="1" x14ac:dyDescent="0.3">
      <c r="A184" s="9">
        <v>8</v>
      </c>
      <c r="B184" s="9">
        <f>'data in order'!W128</f>
        <v>6.0000000000002274E-3</v>
      </c>
      <c r="C184" s="66">
        <f>'data in order'!X128</f>
        <v>1.2000000000000454E-4</v>
      </c>
      <c r="D184" s="9">
        <v>50</v>
      </c>
      <c r="E184" s="9">
        <f t="shared" si="3"/>
        <v>2500</v>
      </c>
      <c r="H184" s="68" t="s">
        <v>154</v>
      </c>
      <c r="I184" s="68">
        <v>200</v>
      </c>
      <c r="J184"/>
      <c r="K184"/>
      <c r="L184"/>
      <c r="M184"/>
      <c r="N184"/>
      <c r="O184"/>
      <c r="P184"/>
      <c r="R184" s="68" t="s">
        <v>154</v>
      </c>
      <c r="S184" s="68">
        <v>200</v>
      </c>
      <c r="T184"/>
      <c r="U184"/>
      <c r="V184"/>
      <c r="W184"/>
      <c r="X184"/>
      <c r="Y184"/>
      <c r="Z184"/>
    </row>
    <row r="185" spans="1:26" x14ac:dyDescent="0.25">
      <c r="A185" s="9">
        <v>8</v>
      </c>
      <c r="B185" s="9">
        <f>'data in order'!AC128</f>
        <v>-6.4000000000000057E-2</v>
      </c>
      <c r="C185" s="66">
        <f>'data in order'!AD128</f>
        <v>-1.2800000000000012E-3</v>
      </c>
      <c r="D185" s="9">
        <v>50</v>
      </c>
      <c r="E185" s="9">
        <f t="shared" si="3"/>
        <v>2500</v>
      </c>
      <c r="H185"/>
      <c r="I185"/>
      <c r="J185"/>
      <c r="K185"/>
      <c r="L185"/>
      <c r="M185"/>
      <c r="N185"/>
      <c r="O185"/>
      <c r="P185"/>
      <c r="R185"/>
      <c r="S185"/>
      <c r="T185"/>
      <c r="U185"/>
      <c r="V185"/>
      <c r="W185"/>
      <c r="X185"/>
      <c r="Y185"/>
      <c r="Z185"/>
    </row>
    <row r="186" spans="1:26" ht="13.8" thickBot="1" x14ac:dyDescent="0.3">
      <c r="A186" s="9">
        <v>8</v>
      </c>
      <c r="B186" s="9">
        <f>'data in order'!AI128</f>
        <v>2.9000000000003467E-2</v>
      </c>
      <c r="C186" s="66">
        <f>'data in order'!AJ128</f>
        <v>5.8000000000006939E-4</v>
      </c>
      <c r="D186" s="9">
        <v>50</v>
      </c>
      <c r="E186" s="9">
        <f t="shared" si="3"/>
        <v>2500</v>
      </c>
      <c r="H186" t="s">
        <v>114</v>
      </c>
      <c r="I186"/>
      <c r="J186"/>
      <c r="K186"/>
      <c r="L186"/>
      <c r="M186"/>
      <c r="N186"/>
      <c r="O186"/>
      <c r="P186"/>
      <c r="R186" t="s">
        <v>114</v>
      </c>
      <c r="S186"/>
      <c r="T186"/>
      <c r="U186"/>
      <c r="V186"/>
      <c r="W186"/>
      <c r="X186"/>
      <c r="Y186"/>
      <c r="Z186"/>
    </row>
    <row r="187" spans="1:26" x14ac:dyDescent="0.25">
      <c r="A187" s="9">
        <v>8</v>
      </c>
      <c r="B187" s="9">
        <f>'data in order'!K129</f>
        <v>-2.5999999999996248E-2</v>
      </c>
      <c r="C187" s="66">
        <f>'data in order'!L129</f>
        <v>-2.5999999999996246E-4</v>
      </c>
      <c r="D187" s="9">
        <v>100</v>
      </c>
      <c r="E187" s="9">
        <f t="shared" si="3"/>
        <v>10000</v>
      </c>
      <c r="H187" s="69"/>
      <c r="I187" s="69" t="s">
        <v>146</v>
      </c>
      <c r="J187" s="69" t="s">
        <v>118</v>
      </c>
      <c r="K187" s="69" t="s">
        <v>119</v>
      </c>
      <c r="L187" s="69" t="s">
        <v>120</v>
      </c>
      <c r="M187" s="69" t="s">
        <v>158</v>
      </c>
      <c r="N187"/>
      <c r="O187"/>
      <c r="P187"/>
      <c r="R187" s="69"/>
      <c r="S187" s="69" t="s">
        <v>146</v>
      </c>
      <c r="T187" s="69" t="s">
        <v>118</v>
      </c>
      <c r="U187" s="69" t="s">
        <v>119</v>
      </c>
      <c r="V187" s="69" t="s">
        <v>120</v>
      </c>
      <c r="W187" s="69" t="s">
        <v>158</v>
      </c>
      <c r="X187"/>
      <c r="Y187"/>
      <c r="Z187"/>
    </row>
    <row r="188" spans="1:26" x14ac:dyDescent="0.25">
      <c r="A188" s="9">
        <v>8</v>
      </c>
      <c r="B188" s="9">
        <f>'data in order'!Q129</f>
        <v>-1.099999999999568E-2</v>
      </c>
      <c r="C188" s="66">
        <f>'data in order'!R129</f>
        <v>-1.099999999999568E-4</v>
      </c>
      <c r="D188" s="9">
        <v>100</v>
      </c>
      <c r="E188" s="9">
        <f t="shared" si="3"/>
        <v>10000</v>
      </c>
      <c r="H188" s="67" t="s">
        <v>155</v>
      </c>
      <c r="I188" s="67">
        <v>1</v>
      </c>
      <c r="J188" s="67">
        <v>1.0055967681152411</v>
      </c>
      <c r="K188" s="67">
        <v>1.0055967681152411</v>
      </c>
      <c r="L188" s="67">
        <v>408.23035205125092</v>
      </c>
      <c r="M188" s="67">
        <v>5.3284662165671879E-50</v>
      </c>
      <c r="N188"/>
      <c r="O188"/>
      <c r="P188"/>
      <c r="R188" s="67" t="s">
        <v>155</v>
      </c>
      <c r="S188" s="67">
        <v>1</v>
      </c>
      <c r="T188" s="67">
        <v>6.4746788833719318E-4</v>
      </c>
      <c r="U188" s="67">
        <v>6.4746788833719318E-4</v>
      </c>
      <c r="V188" s="67">
        <v>130.61868820151744</v>
      </c>
      <c r="W188" s="67">
        <v>1.470587078518556E-23</v>
      </c>
      <c r="X188"/>
      <c r="Y188"/>
      <c r="Z188"/>
    </row>
    <row r="189" spans="1:26" x14ac:dyDescent="0.25">
      <c r="A189" s="9">
        <v>8</v>
      </c>
      <c r="B189" s="9">
        <f>'data in order'!W129</f>
        <v>-7.6999999999998181E-2</v>
      </c>
      <c r="C189" s="66">
        <f>'data in order'!X129</f>
        <v>-7.6999999999998185E-4</v>
      </c>
      <c r="D189" s="9">
        <v>100</v>
      </c>
      <c r="E189" s="9">
        <f t="shared" si="3"/>
        <v>10000</v>
      </c>
      <c r="H189" s="67" t="s">
        <v>156</v>
      </c>
      <c r="I189" s="67">
        <v>198</v>
      </c>
      <c r="J189" s="67">
        <v>0.48773482688475084</v>
      </c>
      <c r="K189" s="67">
        <v>2.4633072064886405E-3</v>
      </c>
      <c r="L189" s="67"/>
      <c r="M189" s="67"/>
      <c r="N189"/>
      <c r="O189"/>
      <c r="P189"/>
      <c r="R189" s="67" t="s">
        <v>156</v>
      </c>
      <c r="S189" s="67">
        <v>198</v>
      </c>
      <c r="T189" s="67">
        <v>9.8147243442669118E-4</v>
      </c>
      <c r="U189" s="67">
        <v>4.9569314870034909E-6</v>
      </c>
      <c r="V189" s="67"/>
      <c r="W189" s="67"/>
      <c r="X189"/>
      <c r="Y189"/>
      <c r="Z189"/>
    </row>
    <row r="190" spans="1:26" ht="13.8" thickBot="1" x14ac:dyDescent="0.3">
      <c r="A190" s="9">
        <v>8</v>
      </c>
      <c r="B190" s="9">
        <f>'data in order'!AC129</f>
        <v>-0.14400000000000546</v>
      </c>
      <c r="C190" s="66">
        <f>'data in order'!AD129</f>
        <v>-1.4400000000000545E-3</v>
      </c>
      <c r="D190" s="9">
        <v>100</v>
      </c>
      <c r="E190" s="9">
        <f t="shared" si="3"/>
        <v>10000</v>
      </c>
      <c r="H190" s="68" t="s">
        <v>135</v>
      </c>
      <c r="I190" s="68">
        <v>199</v>
      </c>
      <c r="J190" s="68">
        <v>1.4933315949999919</v>
      </c>
      <c r="K190" s="68"/>
      <c r="L190" s="68"/>
      <c r="M190" s="68"/>
      <c r="N190"/>
      <c r="O190"/>
      <c r="P190"/>
      <c r="R190" s="68" t="s">
        <v>135</v>
      </c>
      <c r="S190" s="68">
        <v>199</v>
      </c>
      <c r="T190" s="68">
        <v>1.6289403227638844E-3</v>
      </c>
      <c r="U190" s="68"/>
      <c r="V190" s="68"/>
      <c r="W190" s="68"/>
      <c r="X190"/>
      <c r="Y190"/>
      <c r="Z190"/>
    </row>
    <row r="191" spans="1:26" ht="13.8" thickBot="1" x14ac:dyDescent="0.3">
      <c r="A191" s="9">
        <v>8</v>
      </c>
      <c r="B191" s="9">
        <f>'data in order'!AI129</f>
        <v>-7.6999999999998181E-2</v>
      </c>
      <c r="C191" s="66">
        <f>'data in order'!AJ129</f>
        <v>-7.6999999999998185E-4</v>
      </c>
      <c r="D191" s="9">
        <v>100</v>
      </c>
      <c r="E191" s="9">
        <f t="shared" si="3"/>
        <v>10000</v>
      </c>
      <c r="H191"/>
      <c r="I191"/>
      <c r="J191"/>
      <c r="K191"/>
      <c r="L191"/>
      <c r="M191"/>
      <c r="N191"/>
      <c r="O191"/>
      <c r="P191"/>
      <c r="R191"/>
      <c r="S191"/>
      <c r="T191"/>
      <c r="U191"/>
      <c r="V191"/>
      <c r="W191"/>
      <c r="X191"/>
      <c r="Y191"/>
      <c r="Z191"/>
    </row>
    <row r="192" spans="1:26" x14ac:dyDescent="0.25">
      <c r="A192" s="9">
        <v>8</v>
      </c>
      <c r="B192" s="9">
        <f>'data in order'!K130</f>
        <v>-9.0000000000003411E-2</v>
      </c>
      <c r="C192" s="66">
        <f>'data in order'!L130</f>
        <v>-6.0000000000002272E-4</v>
      </c>
      <c r="D192" s="9">
        <v>150</v>
      </c>
      <c r="E192" s="9">
        <f t="shared" si="3"/>
        <v>22500</v>
      </c>
      <c r="H192" s="69"/>
      <c r="I192" s="69" t="s">
        <v>159</v>
      </c>
      <c r="J192" s="69" t="s">
        <v>153</v>
      </c>
      <c r="K192" s="69" t="s">
        <v>160</v>
      </c>
      <c r="L192" s="69" t="s">
        <v>147</v>
      </c>
      <c r="M192" s="69" t="s">
        <v>161</v>
      </c>
      <c r="N192" s="69" t="s">
        <v>162</v>
      </c>
      <c r="O192" s="69" t="s">
        <v>163</v>
      </c>
      <c r="P192" s="69" t="s">
        <v>164</v>
      </c>
      <c r="R192" s="69"/>
      <c r="S192" s="69" t="s">
        <v>159</v>
      </c>
      <c r="T192" s="69" t="s">
        <v>153</v>
      </c>
      <c r="U192" s="69" t="s">
        <v>160</v>
      </c>
      <c r="V192" s="69" t="s">
        <v>147</v>
      </c>
      <c r="W192" s="69" t="s">
        <v>161</v>
      </c>
      <c r="X192" s="69" t="s">
        <v>162</v>
      </c>
      <c r="Y192" s="69" t="s">
        <v>163</v>
      </c>
      <c r="Z192" s="69" t="s">
        <v>164</v>
      </c>
    </row>
    <row r="193" spans="1:26" x14ac:dyDescent="0.25">
      <c r="A193" s="9">
        <v>8</v>
      </c>
      <c r="B193" s="9">
        <f>'data in order'!Q130</f>
        <v>-5.4000000000002046E-2</v>
      </c>
      <c r="C193" s="66">
        <f>'data in order'!R130</f>
        <v>-3.6000000000001363E-4</v>
      </c>
      <c r="D193" s="9">
        <v>150</v>
      </c>
      <c r="E193" s="9">
        <f t="shared" si="3"/>
        <v>22500</v>
      </c>
      <c r="H193" s="67" t="s">
        <v>157</v>
      </c>
      <c r="I193" s="67">
        <v>5.4999545060658357E-2</v>
      </c>
      <c r="J193" s="67">
        <v>6.3306216276304214E-3</v>
      </c>
      <c r="K193" s="67">
        <v>8.6878585225515881</v>
      </c>
      <c r="L193" s="67">
        <v>1.3851068171675248E-15</v>
      </c>
      <c r="M193" s="67">
        <v>4.2515448565402639E-2</v>
      </c>
      <c r="N193" s="67">
        <v>6.7483641555914076E-2</v>
      </c>
      <c r="O193" s="67">
        <v>4.2515448565402639E-2</v>
      </c>
      <c r="P193" s="67">
        <v>6.7483641555914076E-2</v>
      </c>
      <c r="R193" s="67" t="s">
        <v>157</v>
      </c>
      <c r="S193" s="67">
        <v>3.3952372544771778E-3</v>
      </c>
      <c r="T193" s="67">
        <v>2.8398377408137183E-4</v>
      </c>
      <c r="U193" s="67">
        <v>11.955743828886213</v>
      </c>
      <c r="V193" s="67">
        <v>3.7464788268771704E-25</v>
      </c>
      <c r="W193" s="67">
        <v>2.8352162885667952E-3</v>
      </c>
      <c r="X193" s="67">
        <v>3.9552582203875603E-3</v>
      </c>
      <c r="Y193" s="67">
        <v>2.8352162885667952E-3</v>
      </c>
      <c r="Z193" s="67">
        <v>3.9552582203875603E-3</v>
      </c>
    </row>
    <row r="194" spans="1:26" ht="13.8" thickBot="1" x14ac:dyDescent="0.3">
      <c r="A194" s="9">
        <v>8</v>
      </c>
      <c r="B194" s="9">
        <f>'data in order'!W130</f>
        <v>-0.10200000000000387</v>
      </c>
      <c r="C194" s="66">
        <f>'data in order'!X130</f>
        <v>-6.8000000000002574E-4</v>
      </c>
      <c r="D194" s="9">
        <v>150</v>
      </c>
      <c r="E194" s="9">
        <f t="shared" si="3"/>
        <v>22500</v>
      </c>
      <c r="H194" s="68" t="s">
        <v>142</v>
      </c>
      <c r="I194" s="68">
        <v>-1.0436720103986095E-3</v>
      </c>
      <c r="J194" s="68">
        <v>5.1654884022941835E-5</v>
      </c>
      <c r="K194" s="68">
        <v>-20.204711135060847</v>
      </c>
      <c r="L194" s="68">
        <v>5.3284662165663533E-50</v>
      </c>
      <c r="M194" s="68">
        <v>-1.1455363445074583E-3</v>
      </c>
      <c r="N194" s="68">
        <v>-9.4180767628976076E-4</v>
      </c>
      <c r="O194" s="68">
        <v>-1.1455363445074583E-3</v>
      </c>
      <c r="P194" s="68">
        <v>-9.4180767628976076E-4</v>
      </c>
      <c r="R194" s="68" t="s">
        <v>142</v>
      </c>
      <c r="S194" s="68">
        <v>-2.6482636481802398E-5</v>
      </c>
      <c r="T194" s="68">
        <v>2.3171735379897127E-6</v>
      </c>
      <c r="U194" s="68">
        <v>-11.428853319625631</v>
      </c>
      <c r="V194" s="68">
        <v>1.4705870785183987E-23</v>
      </c>
      <c r="W194" s="68">
        <v>-3.1052143197897903E-5</v>
      </c>
      <c r="X194" s="68">
        <v>-2.1913129765706893E-5</v>
      </c>
      <c r="Y194" s="68">
        <v>-3.1052143197897903E-5</v>
      </c>
      <c r="Z194" s="68">
        <v>-2.1913129765706893E-5</v>
      </c>
    </row>
    <row r="195" spans="1:26" x14ac:dyDescent="0.25">
      <c r="A195" s="9">
        <v>8</v>
      </c>
      <c r="B195" s="9">
        <f>'data in order'!AC130</f>
        <v>-0.22999999999998977</v>
      </c>
      <c r="C195" s="66">
        <f>'data in order'!AD130</f>
        <v>-1.5333333333332651E-3</v>
      </c>
      <c r="D195" s="9">
        <v>150</v>
      </c>
      <c r="E195" s="9">
        <f t="shared" si="3"/>
        <v>22500</v>
      </c>
      <c r="H195"/>
      <c r="I195"/>
      <c r="J195"/>
      <c r="K195"/>
      <c r="L195"/>
      <c r="M195"/>
      <c r="N195"/>
      <c r="O195"/>
      <c r="P195"/>
      <c r="R195"/>
      <c r="S195"/>
      <c r="T195"/>
      <c r="U195"/>
      <c r="V195"/>
      <c r="W195"/>
      <c r="X195"/>
      <c r="Y195"/>
      <c r="Z195"/>
    </row>
    <row r="196" spans="1:26" x14ac:dyDescent="0.25">
      <c r="A196" s="9">
        <v>8</v>
      </c>
      <c r="B196" s="9">
        <f>'data in order'!AI130</f>
        <v>-0.117999999999995</v>
      </c>
      <c r="C196" s="66">
        <f>'data in order'!AJ130</f>
        <v>-7.8666666666663335E-4</v>
      </c>
      <c r="D196" s="9">
        <v>150</v>
      </c>
      <c r="E196" s="9">
        <f t="shared" si="3"/>
        <v>22500</v>
      </c>
      <c r="H196"/>
      <c r="I196"/>
      <c r="J196"/>
      <c r="K196"/>
      <c r="L196"/>
      <c r="M196"/>
      <c r="N196"/>
      <c r="O196"/>
      <c r="P196"/>
      <c r="R196"/>
      <c r="S196"/>
      <c r="T196"/>
      <c r="U196"/>
      <c r="V196"/>
      <c r="W196"/>
      <c r="X196"/>
      <c r="Y196"/>
      <c r="Z196"/>
    </row>
    <row r="197" spans="1:26" x14ac:dyDescent="0.25">
      <c r="A197" s="9">
        <v>8</v>
      </c>
      <c r="B197" s="9">
        <f>'data in order'!K131</f>
        <v>-9.0000000000003411E-2</v>
      </c>
      <c r="C197" s="66">
        <f>'data in order'!L131</f>
        <v>-4.5000000000001706E-4</v>
      </c>
      <c r="D197" s="9">
        <v>200</v>
      </c>
      <c r="E197" s="9">
        <f t="shared" si="3"/>
        <v>40000</v>
      </c>
      <c r="H197"/>
      <c r="I197"/>
      <c r="J197"/>
      <c r="K197"/>
      <c r="L197"/>
      <c r="M197"/>
      <c r="N197"/>
      <c r="O197"/>
      <c r="P197"/>
      <c r="R197"/>
      <c r="S197"/>
      <c r="T197"/>
      <c r="U197"/>
      <c r="V197"/>
      <c r="W197"/>
      <c r="X197"/>
      <c r="Y197"/>
      <c r="Z197"/>
    </row>
    <row r="198" spans="1:26" x14ac:dyDescent="0.25">
      <c r="A198" s="9">
        <v>8</v>
      </c>
      <c r="B198" s="9">
        <f>'data in order'!Q131</f>
        <v>-1.9000000000005457E-2</v>
      </c>
      <c r="C198" s="66">
        <f>'data in order'!R131</f>
        <v>-9.5000000000027286E-5</v>
      </c>
      <c r="D198" s="9">
        <v>200</v>
      </c>
      <c r="E198" s="9">
        <f t="shared" si="3"/>
        <v>40000</v>
      </c>
    </row>
    <row r="199" spans="1:26" x14ac:dyDescent="0.25">
      <c r="A199" s="9">
        <v>8</v>
      </c>
      <c r="B199" s="9">
        <f>'data in order'!W131</f>
        <v>-9.7000000000008413E-2</v>
      </c>
      <c r="C199" s="66">
        <f>'data in order'!X131</f>
        <v>-4.8500000000004204E-4</v>
      </c>
      <c r="D199" s="9">
        <v>200</v>
      </c>
      <c r="E199" s="9">
        <f t="shared" si="3"/>
        <v>40000</v>
      </c>
    </row>
    <row r="200" spans="1:26" x14ac:dyDescent="0.25">
      <c r="A200" s="9">
        <v>8</v>
      </c>
      <c r="B200" s="9">
        <f>'data in order'!AC131</f>
        <v>-0.26300000000000523</v>
      </c>
      <c r="C200" s="66">
        <f>'data in order'!AD131</f>
        <v>-1.3150000000000262E-3</v>
      </c>
      <c r="D200" s="9">
        <v>200</v>
      </c>
      <c r="E200" s="9">
        <f t="shared" si="3"/>
        <v>40000</v>
      </c>
    </row>
    <row r="201" spans="1:26" x14ac:dyDescent="0.25">
      <c r="A201" s="9">
        <v>8</v>
      </c>
      <c r="B201" s="9">
        <f>'data in order'!AI131</f>
        <v>-9.8999999999989541E-2</v>
      </c>
      <c r="C201" s="66">
        <f>'data in order'!AJ131</f>
        <v>-4.9499999999994774E-4</v>
      </c>
      <c r="D201" s="9">
        <v>200</v>
      </c>
      <c r="E201" s="9">
        <f t="shared" si="3"/>
        <v>40000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in order</vt:lpstr>
      <vt:lpstr>X nested variance</vt:lpstr>
      <vt:lpstr>X run charts</vt:lpstr>
      <vt:lpstr>X ANOVA</vt:lpstr>
      <vt:lpstr>X t tests</vt:lpstr>
      <vt:lpstr>X run charts (corrected)</vt:lpstr>
      <vt:lpstr>Y nested variance</vt:lpstr>
      <vt:lpstr>Y run charts</vt:lpstr>
      <vt:lpstr>Y ANOVA</vt:lpstr>
      <vt:lpstr>Y t tests</vt:lpstr>
      <vt:lpstr>Y run charts (corrected)</vt:lpstr>
      <vt:lpstr>Z nested variance</vt:lpstr>
      <vt:lpstr>Z run charts</vt:lpstr>
      <vt:lpstr>Z ANOVA</vt:lpstr>
      <vt:lpstr>Z t tests</vt:lpstr>
      <vt:lpstr>Z run charts 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Chandar</cp:lastModifiedBy>
  <dcterms:modified xsi:type="dcterms:W3CDTF">2017-03-17T14:43:25Z</dcterms:modified>
</cp:coreProperties>
</file>