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drawings/drawing4.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https://unigech-my.sharepoint.com/personal/arven_syla_unige_ch/Documents/Desktop/Work/Second Paper/Submission/Review/"/>
    </mc:Choice>
  </mc:AlternateContent>
  <xr:revisionPtr revIDLastSave="534" documentId="8_{356B7D3E-CE57-4651-9BBF-CBA474197619}" xr6:coauthVersionLast="47" xr6:coauthVersionMax="47" xr10:uidLastSave="{F79B7B80-61E6-4DAC-9D2C-5DF585130441}"/>
  <bookViews>
    <workbookView xWindow="-120" yWindow="-120" windowWidth="29040" windowHeight="15840" xr2:uid="{00000000-000D-0000-FFFF-FFFF00000000}"/>
  </bookViews>
  <sheets>
    <sheet name="Introduction" sheetId="19" r:id="rId1"/>
    <sheet name="EV electricity demand" sheetId="21" r:id="rId2"/>
    <sheet name="Norm. EV profiles" sheetId="22" r:id="rId3"/>
    <sheet name="EV and V2G input data" sheetId="20" r:id="rId4"/>
    <sheet name="Installed capacities" sheetId="7" r:id="rId5"/>
    <sheet name="Energy production" sheetId="17" r:id="rId6"/>
    <sheet name="Electricity demand" sheetId="18" r:id="rId7"/>
    <sheet name="CO2 &amp; Fuel prices" sheetId="15" r:id="rId8"/>
    <sheet name="Investment costs" sheetId="16" r:id="rId9"/>
    <sheet name="Comparison of scenarios" sheetId="1" r:id="rId10"/>
  </sheets>
  <externalReferences>
    <externalReference r:id="rId11"/>
    <externalReference r:id="rId12"/>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 i="21" l="1"/>
  <c r="P5" i="21"/>
  <c r="E57" i="7" l="1"/>
  <c r="C57" i="7"/>
  <c r="C56" i="7"/>
  <c r="E56" i="7"/>
  <c r="P23" i="17"/>
  <c r="O23" i="17"/>
  <c r="N23" i="17"/>
  <c r="M23" i="17"/>
  <c r="L23" i="17"/>
  <c r="E2" i="15"/>
  <c r="E5" i="15"/>
  <c r="C5" i="15"/>
  <c r="E4" i="15"/>
  <c r="C4" i="15"/>
  <c r="E3" i="15"/>
  <c r="C3" i="15"/>
  <c r="C2" i="15"/>
  <c r="E6" i="15"/>
  <c r="C6" i="15"/>
  <c r="P22" i="17"/>
  <c r="O22" i="17"/>
  <c r="N22" i="17"/>
  <c r="M22" i="17"/>
  <c r="L22" i="17"/>
  <c r="P21" i="17"/>
  <c r="O21" i="17"/>
  <c r="N21" i="17"/>
  <c r="M21" i="17"/>
  <c r="L21" i="17"/>
  <c r="P20" i="17"/>
  <c r="O20" i="17"/>
  <c r="N20" i="17"/>
  <c r="M20" i="17"/>
  <c r="L20" i="17"/>
  <c r="P19" i="17"/>
  <c r="O19" i="17"/>
  <c r="N19" i="17"/>
  <c r="M19" i="17"/>
  <c r="L19" i="17"/>
  <c r="L12" i="17"/>
  <c r="L28" i="17" s="1"/>
  <c r="M12" i="17"/>
  <c r="M28" i="17" s="1"/>
  <c r="N12" i="17"/>
  <c r="N28" i="17" s="1"/>
  <c r="O12" i="17"/>
  <c r="O28" i="17" s="1"/>
  <c r="P12" i="17"/>
  <c r="P28" i="17" s="1"/>
  <c r="L13" i="17"/>
  <c r="L29" i="17" s="1"/>
  <c r="M13" i="17"/>
  <c r="M29" i="17" s="1"/>
  <c r="N13" i="17"/>
  <c r="O13" i="17"/>
  <c r="O29" i="17" s="1"/>
  <c r="P13" i="17"/>
  <c r="P29" i="17" s="1"/>
  <c r="L14" i="17"/>
  <c r="L30" i="17" s="1"/>
  <c r="M14" i="17"/>
  <c r="M30" i="17" s="1"/>
  <c r="N14" i="17"/>
  <c r="N30" i="17" s="1"/>
  <c r="O14" i="17"/>
  <c r="O30" i="17" s="1"/>
  <c r="P14" i="17"/>
  <c r="P30" i="17" s="1"/>
  <c r="P11" i="17"/>
  <c r="P27" i="17" s="1"/>
  <c r="M11" i="17"/>
  <c r="M27" i="17" s="1"/>
  <c r="N11" i="17"/>
  <c r="N27" i="17" s="1"/>
  <c r="O11" i="17"/>
  <c r="O27" i="17" s="1"/>
  <c r="L11" i="17"/>
  <c r="L27" i="17" s="1"/>
  <c r="M6" i="17"/>
  <c r="N6" i="17"/>
  <c r="O6" i="17"/>
  <c r="P6" i="17"/>
  <c r="L6" i="17"/>
  <c r="M4" i="17"/>
  <c r="N4" i="17"/>
  <c r="O4" i="17"/>
  <c r="P4" i="17"/>
  <c r="L4" i="17"/>
  <c r="M7" i="17"/>
  <c r="N7" i="17"/>
  <c r="O7" i="17"/>
  <c r="P7" i="17"/>
  <c r="L7" i="17"/>
  <c r="M5" i="17"/>
  <c r="N5" i="17"/>
  <c r="O5" i="17"/>
  <c r="P5" i="17"/>
  <c r="L5" i="17"/>
  <c r="M3" i="17"/>
  <c r="N3" i="17"/>
  <c r="O3" i="17"/>
  <c r="P3" i="17"/>
  <c r="L3" i="17"/>
  <c r="E95" i="7"/>
  <c r="C95" i="7"/>
  <c r="D97" i="7"/>
  <c r="E97" i="7" s="1"/>
  <c r="E98" i="7"/>
  <c r="C98" i="7"/>
  <c r="N29" i="17" l="1"/>
  <c r="C97" i="7"/>
  <c r="C96" i="7" l="1"/>
  <c r="E96" i="7" l="1"/>
  <c r="N41" i="15"/>
  <c r="N42" i="15" s="1"/>
  <c r="N43" i="15" s="1"/>
  <c r="K41" i="15"/>
  <c r="K42" i="15" s="1"/>
  <c r="K43" i="15" s="1"/>
  <c r="K21" i="15"/>
  <c r="K22" i="15" s="1"/>
  <c r="K23" i="15" s="1"/>
  <c r="N21" i="15"/>
  <c r="N22" i="15" s="1"/>
  <c r="N23" i="15" s="1"/>
  <c r="B45" i="7" l="1"/>
  <c r="C26" i="7" l="1"/>
  <c r="D26" i="7" s="1"/>
  <c r="E26" i="7" s="1"/>
  <c r="F26" i="7" s="1"/>
  <c r="Y10" i="1" l="1"/>
  <c r="X10" i="1"/>
  <c r="W10" i="1"/>
  <c r="W4" i="1"/>
  <c r="X4" i="1"/>
  <c r="Y4" i="1"/>
  <c r="H26" i="1" l="1"/>
  <c r="G26" i="1"/>
  <c r="D16" i="1"/>
  <c r="D17" i="1"/>
  <c r="D18" i="1"/>
  <c r="D19" i="1"/>
  <c r="E16" i="1"/>
  <c r="F16" i="1"/>
  <c r="E17" i="1"/>
  <c r="F17" i="1"/>
  <c r="E18" i="1"/>
  <c r="F18" i="1"/>
  <c r="E19" i="1"/>
  <c r="F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tc={76211982-63F1-4045-8938-EFA11C8AFFBD}</author>
    <author>tc={282FB279-FC9F-404B-97D1-C29D55E7ADBE}</author>
    <author>tc={B18155A1-2E8B-4998-9B11-D4FC561877E2}</author>
    <author>tc={EEE2EABE-4938-4DDE-AA7A-89C8A7672B31}</author>
    <author>tc={55F65BA2-C8B5-49F3-98A2-C2C1B75270F8}</author>
    <author>tc={9E4C578E-AACF-4356-A31D-E186809D0DD7}</author>
    <author>tc={751D8848-7F47-496E-8059-ADEA5DDE8DDB}</author>
    <author>tc={B63DAD4E-EDDC-443D-A4A0-C17BB9336415}</author>
    <author>tc={2B90BFEF-3190-453C-A300-7512C056483E}</author>
    <author>tc={1E5D5F33-46FD-4659-BD55-FFEA0A4BD8DC}</author>
    <author>tc={BC35F84F-A656-4656-8CEA-DBBBD1AEA767}</author>
    <author>tc={9CCA00CD-5E7C-41E2-B31A-F2EC954A38BA}</author>
    <author>tc={E9EA813D-704E-4DD4-AB7F-64FD36EEEA92}</author>
    <author>tc={6D750968-EDEB-4527-9132-68CCA5AD6135}</author>
    <author>tc={F3F1792A-25D7-4519-9276-E1C596368F2E}</author>
    <author>tc={FBF75831-4D6B-406F-94B0-4AB73D0034A9}</author>
    <author>tc={3B5B194D-9E73-4F47-999C-B3F11C54844D}</author>
    <author>tc={3756BD86-E14D-445A-9564-86EB23A96B55}</author>
    <author>tc={66327330-895D-4F71-8053-E1ADC8ADDB63}</author>
    <author>tc={5D9EE566-149A-4570-9633-1467D2E85E27}</author>
    <author>tc={38D0414A-058B-46E7-A30A-104326DE1DAA}</author>
    <author>tc={B6E33541-CEC4-40E3-BDC5-755644EA5BAE}</author>
    <author>tc={063EC63D-7ACD-4098-ADA3-463736D79ED9}</author>
    <author>tc={51C18E4F-5E9C-45F4-81C8-629870694A50}</author>
    <author>tc={6C9ECDB3-7DCF-4FC1-93F1-C5C7EF7D41BF}</author>
    <author>tc={BB0784C6-547C-4CED-936F-6BD7D02B10DF}</author>
    <author>tc={E57F86C4-EBA4-4886-8327-D2D969740F14}</author>
    <author>tc={F619ECE5-FE65-457C-9834-C31BF97622B9}</author>
    <author>tc={4F0DAC09-55D3-4619-ACE7-3F25F9E840A6}</author>
    <author>tc={711FA5F3-5219-4086-96FA-9EACC5B700A1}</author>
    <author>tc={47B52D6D-6818-4D64-B362-56E082CAFEFD}</author>
    <author>tc={72C3BEA9-C803-4B3D-B964-E89D315CACFA}</author>
    <author>tc={EF6BDD0F-7FD4-4FDF-A161-F5EDE6D27A93}</author>
    <author>tc={C6B20B5C-88ED-431B-83E0-9E43A0A608A7}</author>
    <author>tc={A3D2E489-9C0B-4469-9CF2-DFDA191833DE}</author>
    <author>tc={9D995093-E7A8-448A-AD6E-912EE8CDA05D}</author>
    <author>tc={A8A187B0-A3F4-422A-94AF-977DCF583BB1}</author>
    <author>tc={490FDED2-5D4F-4B27-ADC9-DFF5FB82820D}</author>
    <author>tc={FA91A07F-01B0-48A1-A59D-3E256F5F0522}</author>
    <author>tc={04D6FDF1-23F1-44C2-A0FE-CE74FA4820FE}</author>
    <author>tc={CDC2D83A-B147-4E7E-B438-B2A8E253BC0A}</author>
    <author>tc={B6725986-4B44-4691-A76D-A94CE6495C95}</author>
    <author>tc={2064C239-8A0B-49B7-B773-30FA9D28888F}</author>
    <author>tc={8A1E3A42-B0CA-4F43-AB66-E781D698C013}</author>
    <author>tc={7124B42A-1150-462B-A8BE-B25A8CE7E28F}</author>
    <author>tc={FFAADCE6-7CB6-49ED-B6F1-705A45BBFABC}</author>
    <author>tc={EEC704AD-8037-4928-A8A8-554A3DD2779C}</author>
    <author>tc={7397C0A9-13A3-45B8-B40D-641310C50C28}</author>
    <author>tc={898C36D4-6B84-4424-B175-BC6866A816DC}</author>
    <author>tc={DAFA7235-DD50-4CFD-9403-71D4E48ADDF3}</author>
    <author>tc={A93E0D52-E2F0-4D0A-A6C7-FB18DB4CD069}</author>
    <author>tc={E88C543A-95E1-4760-AAE5-BFC23ABCE95D}</author>
    <author>tc={8E4A8CD2-5DF0-4273-97D4-3226C4C9C531}</author>
    <author>tc={3475F7C4-C95B-486D-86A4-883FB9D8E16B}</author>
    <author>tc={64364134-5136-47E4-AA00-E18872380701}</author>
    <author>tc={BFD14EC8-503C-40D6-89DC-CC70560B1533}</author>
    <author>tc={ABEB038E-DC40-4436-80BD-B1344A4AE4D1}</author>
    <author>tc={B992180C-0F78-476E-BBB1-DEC1655F7124}</author>
    <author>tc={783D1D4F-DB41-4AA4-81A9-BE4919C1D33F}</author>
    <author>tc={3BF8E55C-B89B-4751-84A0-75C34B881744}</author>
    <author>tc={2DDC5A2E-20CC-4B9F-9825-0E046839775B}</author>
    <author>tc={3B014514-3D11-481A-9509-EE31CEA95C4F}</author>
    <author>tc={522731D5-138E-4819-B888-C9B2C30300EB}</author>
    <author>tc={F945D49E-1627-42DF-A399-4E9DABC6F1B3}</author>
    <author>tc={1754D688-2C6E-4D71-BE73-08E19B71884D}</author>
    <author>tc={0A2BCDD2-2279-488D-93E7-0EFD7A422CDD}</author>
    <author>tc={08F966E8-B04A-46E2-A757-95B15442E8B8}</author>
    <author>tc={424AFB5E-134E-4E0A-81A1-BE5F7D69BE7A}</author>
    <author>tc={17164CEB-71F4-4AEB-A5A1-65C369A37183}</author>
    <author>tc={76F384DC-8AE4-4ED7-9877-1AAB5731E174}</author>
    <author>tc={AA2AB791-2F79-499B-B04A-28FAEFE5C349}</author>
    <author>tc={54B5B545-F9FF-431E-A6D9-D0AFC3F2975E}</author>
    <author>tc={E770A736-4C81-4137-A08E-ADE5287AE0AF}</author>
    <author>tc={4F387772-7D1E-481F-86E1-74753F71E57F}</author>
    <author>tc={4F3692EF-2F65-4450-9DEB-91EE1AD91682}</author>
    <author>tc={AA0F87D0-4A76-4BCF-943E-24FAA329DA4B}</author>
    <author>tc={813A4EEF-BF46-424A-8DC9-056144EC301F}</author>
  </authors>
  <commentList>
    <comment ref="H1" authorId="0" shapeId="0" xr:uid="{76211982-63F1-4045-8938-EFA11C8AFFBD}">
      <text>
        <t>[Threaded comment]
Your version of Excel allows you to read this threaded comment; however, any edits to it will get removed if the file is opened in a newer version of Excel. Learn more: https://go.microsoft.com/fwlink/?linkid=870924
Comment:
    The base of the input data is TYNDP 2022 and 2024, with the recent updates from national trends including NECP, TSO long-term projections, and TYNDP 2024.
Reply:
    For example in TYNDP 2022 for Germany the installed capacities for Global Ambition and National trends for 2030 is 67 and 96 GW (AND 74GW for 2025 - at the moment Sep,2023 - Germany has 75GW )</t>
      </text>
    </comment>
    <comment ref="C2" authorId="1" shapeId="0" xr:uid="{282FB279-FC9F-404B-97D1-C29D55E7ADBE}">
      <text>
        <t>[Threaded comment]
Your version of Excel allows you to read this threaded comment; however, any edits to it will get removed if the file is opened in a newer version of Excel. Learn more: https://go.microsoft.com/fwlink/?linkid=870924
Comment:
    Linear interpolation</t>
      </text>
    </comment>
    <comment ref="E2" authorId="2" shapeId="0" xr:uid="{B18155A1-2E8B-4998-9B11-D4FC561877E2}">
      <text>
        <t>[Threaded comment]
Your version of Excel allows you to read this threaded comment; however, any edits to it will get removed if the file is opened in a newer version of Excel. Learn more: https://go.microsoft.com/fwlink/?linkid=870924
Comment:
    Linear interpolation</t>
      </text>
    </comment>
    <comment ref="B3" authorId="3" shapeId="0" xr:uid="{EEE2EABE-4938-4DDE-AA7A-89C8A7672B31}">
      <text>
        <t>[Threaded comment]
Your version of Excel allows you to read this threaded comment; however, any edits to it will get removed if the file is opened in a newer version of Excel. Learn more: https://go.microsoft.com/fwlink/?linkid=870924
Comment:
    TYNDP2024; Also confirmed by NECP 2030
Reply:
    Confirmed also: https://www.gouvernement.fr/politiques-prioritaires/planifier-et-accelerer-la-transition-ecologique/multiplier-par-dix-la-puissance-photovoltaique-dici-2050</t>
      </text>
    </comment>
    <comment ref="F5" authorId="4" shapeId="0" xr:uid="{55F65BA2-C8B5-49F3-98A2-C2C1B75270F8}">
      <text>
        <t>[Threaded comment]
Your version of Excel allows you to read this threaded comment; however, any edits to it will get removed if the file is opened in a newer version of Excel. Learn more: https://go.microsoft.com/fwlink/?linkid=870924
Comment:
    https://2022.entsos-tyndp-scenarios.eu/visualisation-platform/</t>
      </text>
    </comment>
    <comment ref="A6" authorId="5" shapeId="0" xr:uid="{9E4C578E-AACF-4356-A31D-E186809D0DD7}">
      <text>
        <t>[Threaded comment]
Your version of Excel allows you to read this threaded comment; however, any edits to it will get removed if the file is opened in a newer version of Excel. Learn more: https://go.microsoft.com/fwlink/?linkid=870924
Comment:
    The PV potential based on minimized ecological impacts (3-5TWh/annual)
Reply:
    Only suitable locations (hydro plants, or ski centres)</t>
      </text>
    </comment>
    <comment ref="C10" authorId="6" shapeId="0" xr:uid="{751D8848-7F47-496E-8059-ADEA5DDE8DDB}">
      <text>
        <t>[Threaded comment]
Your version of Excel allows you to read this threaded comment; however, any edits to it will get removed if the file is opened in a newer version of Excel. Learn more: https://go.microsoft.com/fwlink/?linkid=870924
Comment:
    Linear interpolation!</t>
      </text>
    </comment>
    <comment ref="E10" authorId="7" shapeId="0" xr:uid="{B63DAD4E-EDDC-443D-A4A0-C17BB9336415}">
      <text>
        <t>[Threaded comment]
Your version of Excel allows you to read this threaded comment; however, any edits to it will get removed if the file is opened in a newer version of Excel. Learn more: https://go.microsoft.com/fwlink/?linkid=870924
Comment:
    Linear interpolation!</t>
      </text>
    </comment>
    <comment ref="B11" authorId="8" shapeId="0" xr:uid="{2B90BFEF-3190-453C-A300-7512C056483E}">
      <text>
        <t>[Threaded comment]
Your version of Excel allows you to read this threaded comment; however, any edits to it will get removed if the file is opened in a newer version of Excel. Learn more: https://go.microsoft.com/fwlink/?linkid=870924
Comment:
    TYNDP 2024 - Also confirmed by NECP of France 2020</t>
      </text>
    </comment>
    <comment ref="F11" authorId="9" shapeId="0" xr:uid="{1E5D5F33-46FD-4659-BD55-FFEA0A4BD8DC}">
      <text>
        <t>[Threaded comment]
Your version of Excel allows you to read this threaded comment; however, any edits to it will get removed if the file is opened in a newer version of Excel. Learn more: https://go.microsoft.com/fwlink/?linkid=870924
Comment:
    The capacities stated for France corresponds to high decarbonised energy system scenario (for 100% RES - https://assets.rte-france.com/prod/public/2021-01/RTE-AIE_rapport%20complet%20ENR%20horizon%202050_EN.pdf)</t>
      </text>
    </comment>
    <comment ref="B18" authorId="10" shapeId="0" xr:uid="{BC35F84F-A656-4656-8CEA-DBBBD1AEA767}">
      <text>
        <t>[Threaded comment]
Your version of Excel allows you to read this threaded comment; however, any edits to it will get removed if the file is opened in a newer version of Excel. Learn more: https://go.microsoft.com/fwlink/?linkid=870924
Comment:
    TYNDP 2022</t>
      </text>
    </comment>
    <comment ref="C18" authorId="11" shapeId="0" xr:uid="{9CCA00CD-5E7C-41E2-B31A-F2EC954A38BA}">
      <text>
        <t>[Threaded comment]
Your version of Excel allows you to read this threaded comment; however, any edits to it will get removed if the file is opened in a newer version of Excel. Learn more: https://go.microsoft.com/fwlink/?linkid=870924
Comment:
    Linear interpolation!</t>
      </text>
    </comment>
    <comment ref="D18" authorId="12" shapeId="0" xr:uid="{E9EA813D-704E-4DD4-AB7F-64FD36EEEA92}">
      <text>
        <t>[Threaded comment]
Your version of Excel allows you to read this threaded comment; however, any edits to it will get removed if the file is opened in a newer version of Excel. Learn more: https://go.microsoft.com/fwlink/?linkid=870924
Comment:
    TYNDP2022, netzentwicklungsplan</t>
      </text>
    </comment>
    <comment ref="F18" authorId="13" shapeId="0" xr:uid="{6D750968-EDEB-4527-9132-68CCA5AD6135}">
      <text>
        <t xml:space="preserve">[Threaded comment]
Your version of Excel allows you to read this threaded comment; however, any edits to it will get removed if the file is opened in a newer version of Excel. Learn more: https://go.microsoft.com/fwlink/?linkid=870924
Comment:
    TYNDP 2022, NETZENTWICKLUNGSPLAN
</t>
      </text>
    </comment>
    <comment ref="B19" authorId="14" shapeId="0" xr:uid="{F3F1792A-25D7-4519-9276-E1C596368F2E}">
      <text>
        <t xml:space="preserve">[Threaded comment]
Your version of Excel allows you to read this threaded comment; however, any edits to it will get removed if the file is opened in a newer version of Excel. Learn more: https://go.microsoft.com/fwlink/?linkid=870924
Comment:
    TYNDP2024; https://rte-futursenergetiques2050.com/scenarios/n1 </t>
      </text>
    </comment>
    <comment ref="F19" authorId="15" shapeId="0" xr:uid="{FBF75831-4D6B-406F-94B0-4AB73D0034A9}">
      <text>
        <t>[Threaded comment]
Your version of Excel allows you to read this threaded comment; however, any edits to it will get removed if the file is opened in a newer version of Excel. Learn more: https://go.microsoft.com/fwlink/?linkid=870924
Comment:
    RTE; scenarios (N1)
Reply:
    file:///C:/Users/sylaarv1/Downloads/20221213-ez2050-bericht%20(2).pdf</t>
      </text>
    </comment>
    <comment ref="B26" authorId="16" shapeId="0" xr:uid="{3B5B194D-9E73-4F47-999C-B3F11C54844D}">
      <text>
        <t>[Threaded comment]
Your version of Excel allows you to read this threaded comment; however, any edits to it will get removed if the file is opened in a newer version of Excel. Learn more: https://go.microsoft.com/fwlink/?linkid=870924
Comment:
    Close to our previous input (however, taking the values from TYNDP2022).
Reply:
    35.5 GW to total Gas installed capacities (including new ones) by 2030: https://www.oeko.de/fileadmin/oekodoc/projektionsbericht_2021_bf.pdf
Reply:
    We will assume that at least up to 2030/2035 the gas power plant will be remaining so that they can substitute the retirement of coal due to coal phase out act.</t>
      </text>
    </comment>
    <comment ref="C26" authorId="17" shapeId="0" xr:uid="{3756BD86-E14D-445A-9564-86EB23A96B55}">
      <text>
        <t>[Threaded comment]
Your version of Excel allows you to read this threaded comment; however, any edits to it will get removed if the file is opened in a newer version of Excel. Learn more: https://go.microsoft.com/fwlink/?linkid=870924
Comment:
    Linear interpolation!
Reply:
    -9052 is based on the list of gas power plants that will be retired based on gas power plant database (we assume that gas plants older than 40 years will be retired by than)
Reply:
    https://www.netzausbau.de/SharedDocs/Downloads/DE/Bedarfsermittlung/2037/SR/Szenariorahmen_2037_Kraftwerksliste-genehmigt.pdf?__blob=publicationFile</t>
      </text>
    </comment>
    <comment ref="D26" authorId="18" shapeId="0" xr:uid="{66327330-895D-4F71-8053-E1ADC8ADDB63}">
      <text>
        <t>[Threaded comment]
Your version of Excel allows you to read this threaded comment; however, any edits to it will get removed if the file is opened in a newer version of Excel. Learn more: https://go.microsoft.com/fwlink/?linkid=870924
Comment:
    TYNDP2022; NETZENT (scenario B)</t>
      </text>
    </comment>
    <comment ref="E26" authorId="19" shapeId="0" xr:uid="{5D9EE566-149A-4570-9633-1467D2E85E27}">
      <text>
        <t>[Threaded comment]
Your version of Excel allows you to read this threaded comment; however, any edits to it will get removed if the file is opened in a newer version of Excel. Learn more: https://go.microsoft.com/fwlink/?linkid=870924
Comment:
    Linear interpolation!</t>
      </text>
    </comment>
    <comment ref="F26" authorId="20" shapeId="0" xr:uid="{38D0414A-058B-46E7-A30A-104326DE1DAA}">
      <text>
        <t>[Threaded comment]
Your version of Excel allows you to read this threaded comment; however, any edits to it will get removed if the file is opened in a newer version of Excel. Learn more: https://go.microsoft.com/fwlink/?linkid=870924
Comment:
    TYNDP 2022, NETZENTWICKLUNGSPLAN
Reply:
    https://www.netzausbau.de/SharedDocs/Downloads/DE/Bedarfsermittlung/2037/SR/Szenariorahmen_2037_Kraftwerksliste-genehmigt.pdf?__blob=publicationFile  
IT IS BASED ON GAS POWER PLANT LIST.
Reply:
    tyndp2022</t>
      </text>
    </comment>
    <comment ref="D28" authorId="21" shapeId="0" xr:uid="{B6E33541-CEC4-40E3-BDC5-755644EA5BAE}">
      <text>
        <t>[Threaded comment]
Your version of Excel allows you to read this threaded comment; however, any edits to it will get removed if the file is opened in a newer version of Excel. Learn more: https://go.microsoft.com/fwlink/?linkid=870924
Comment:
    Based on tyndp2022 - for other RES, we assume that will be gas (considering that other nonRES are not available).</t>
      </text>
    </comment>
    <comment ref="B29" authorId="22" shapeId="0" xr:uid="{063EC63D-7ACD-4098-ADA3-463736D79ED9}">
      <text>
        <t>[Threaded comment]
Your version of Excel allows you to read this threaded comment; however, any edits to it will get removed if the file is opened in a newer version of Excel. Learn more: https://go.microsoft.com/fwlink/?linkid=870924
Comment:
    Current data from Grimsel!</t>
      </text>
    </comment>
    <comment ref="D29" authorId="23" shapeId="0" xr:uid="{51C18E4F-5E9C-45F4-81C8-629870694A50}">
      <text>
        <t>[Threaded comment]
Your version of Excel allows you to read this threaded comment; however, any edits to it will get removed if the file is opened in a newer version of Excel. Learn more: https://go.microsoft.com/fwlink/?linkid=870924
Comment:
    Current data from Grimsel!</t>
      </text>
    </comment>
    <comment ref="F29" authorId="24" shapeId="0" xr:uid="{6C9ECDB3-7DCF-4FC1-93F1-C5C7EF7D41BF}">
      <text>
        <t>[Threaded comment]
Your version of Excel allows you to read this threaded comment; however, any edits to it will get removed if the file is opened in a newer version of Excel. Learn more: https://go.microsoft.com/fwlink/?linkid=870924
Comment:
    Current data from Grimsel!</t>
      </text>
    </comment>
    <comment ref="G29" authorId="25" shapeId="0" xr:uid="{BB0784C6-547C-4CED-936F-6BD7D02B10DF}">
      <text>
        <t>[Threaded comment]
Your version of Excel allows you to read this threaded comment; however, any edits to it will get removed if the file is opened in a newer version of Excel. Learn more: https://go.microsoft.com/fwlink/?linkid=870924
Comment:
    As already specified in the text, no hypotheses have been made on the long-term evolution of the gas generation capacity, leaving the determination of the minimum necessary for other studies to be carried out ensure the adequacy of the system</t>
      </text>
    </comment>
    <comment ref="B34" authorId="26" shapeId="0" xr:uid="{E57F86C4-EBA4-4886-8327-D2D969740F14}">
      <text>
        <t>[Threaded comment]
Your version of Excel allows you to read this threaded comment; however, any edits to it will get removed if the file is opened in a newer version of Excel. Learn more: https://go.microsoft.com/fwlink/?linkid=870924
Comment:
    OK! Based on current data!
Reply:
    Corresponds also to https://www.oeko.de/fileadmin/oekodoc/projektionsbericht_2021_bf.pdf page: 79</t>
      </text>
    </comment>
    <comment ref="C34" authorId="27" shapeId="0" xr:uid="{F619ECE5-FE65-457C-9834-C31BF97622B9}">
      <text>
        <t>[Threaded comment]
Your version of Excel allows you to read this threaded comment; however, any edits to it will get removed if the file is opened in a newer version of Excel. Learn more: https://go.microsoft.com/fwlink/?linkid=870924
Comment:
    Based on current data! OK!</t>
      </text>
    </comment>
    <comment ref="D34" authorId="28" shapeId="0" xr:uid="{4F0DAC09-55D3-4619-ACE7-3F25F9E840A6}">
      <text>
        <t>[Threaded comment]
Your version of Excel allows you to read this threaded comment; however, any edits to it will get removed if the file is opened in a newer version of Excel. Learn more: https://go.microsoft.com/fwlink/?linkid=870924
Comment:
    Based on our data! OK!</t>
      </text>
    </comment>
    <comment ref="E34" authorId="29" shapeId="0" xr:uid="{711FA5F3-5219-4086-96FA-9EACC5B700A1}">
      <text>
        <t>[Threaded comment]
Your version of Excel allows you to read this threaded comment; however, any edits to it will get removed if the file is opened in a newer version of Excel. Learn more: https://go.microsoft.com/fwlink/?linkid=870924
Comment:
    Based on our data! OK!</t>
      </text>
    </comment>
    <comment ref="F34" authorId="30" shapeId="0" xr:uid="{47B52D6D-6818-4D64-B362-56E082CAFEFD}">
      <text>
        <t>[Threaded comment]
Your version of Excel allows you to read this threaded comment; however, any edits to it will get removed if the file is opened in a newer version of Excel. Learn more: https://go.microsoft.com/fwlink/?linkid=870924
Comment:
    Based on our data! OK!</t>
      </text>
    </comment>
    <comment ref="G34" authorId="31" shapeId="0" xr:uid="{72C3BEA9-C803-4B3D-B964-E89D315CACFA}">
      <text>
        <t>[Threaded comment]
Your version of Excel allows you to read this threaded comment; however, any edits to it will get removed if the file is opened in a newer version of Excel. Learn more: https://go.microsoft.com/fwlink/?linkid=870924
Comment:
    Corresponds also to: https://www.oeko.de/fileadmin/oekodoc/projektionsbericht_2021_bf.pdf regarding to new gas plants up to 2030 (around 6852MW (FROM 2023-2030), in our case is 5.1GW -). Table 13</t>
      </text>
    </comment>
    <comment ref="B37" authorId="32" shapeId="0" xr:uid="{EF6BDD0F-7FD4-4FDF-A161-F5EDE6D27A93}">
      <text>
        <t>[Threaded comment]
Your version of Excel allows you to read this threaded comment; however, any edits to it will get removed if the file is opened in a newer version of Excel. Learn more: https://go.microsoft.com/fwlink/?linkid=870924
Comment:
    TYNDP2020: 4723!
Reply:
    TYNDP2020: 17745 (+4723) = 22468 MW
Reply:
    TYNDP2020: 21595 (old gas power plants)!
Reply:
    Even at 2025 we add 4723!
Reply:
    Installation of new gas power plants will recover the phase-out of coal!
Reply:
    https://download.terna.it/terna/Terna_Rapporto_Adeguatezza_Italia_2022_8db050a8496bbb3.pdf</t>
      </text>
    </comment>
    <comment ref="D37" authorId="33" shapeId="0" xr:uid="{C6B20B5C-88ED-431B-83E0-9E43A0A608A7}">
      <text>
        <t>[Threaded comment]
Your version of Excel allows you to read this threaded comment; however, any edits to it will get removed if the file is opened in a newer version of Excel. Learn more: https://go.microsoft.com/fwlink/?linkid=870924
Comment:
    From previous data/Grimsel! Soini et Terna!</t>
      </text>
    </comment>
    <comment ref="D42" authorId="34" shapeId="0" xr:uid="{A3D2E489-9C0B-4469-9CF2-DFDA191833DE}">
      <text>
        <t>[Threaded comment]
Your version of Excel allows you to read this threaded comment; however, any edits to it will get removed if the file is opened in a newer version of Excel. Learn more: https://go.microsoft.com/fwlink/?linkid=870924
Comment:
    Linear interpolation!
Reply:
    It will be zero: https://www.netzentwicklungsplan.de/sites/default/files/2023-07/NEP_2037_2045_V2023_2_Entwurf_Teil1.pdf; https://www.umweltbundesamt.de/sites/default/files/medien/384/bilder/dateien/8_abb_stromerzeugungskapazitaeten_2023-03-22.pdf
Reply:
    https://www.buzer.de/Anlage_2_KVBG.htm</t>
      </text>
    </comment>
    <comment ref="E42" authorId="35" shapeId="0" xr:uid="{9D995093-E7A8-448A-AD6E-912EE8CDA05D}">
      <text>
        <t>[Threaded comment]
Your version of Excel allows you to read this threaded comment; however, any edits to it will get removed if the file is opened in a newer version of Excel. Learn more: https://go.microsoft.com/fwlink/?linkid=870924
Comment:
    TYNDP2022; NETZENT (scenario B)</t>
      </text>
    </comment>
    <comment ref="F42" authorId="36" shapeId="0" xr:uid="{A8A187B0-A3F4-422A-94AF-977DCF583BB1}">
      <text>
        <t>[Threaded comment]
Your version of Excel allows you to read this threaded comment; however, any edits to it will get removed if the file is opened in a newer version of Excel. Learn more: https://go.microsoft.com/fwlink/?linkid=870924
Comment:
    Linear interpolation!</t>
      </text>
    </comment>
    <comment ref="G42" authorId="37" shapeId="0" xr:uid="{490FDED2-5D4F-4B27-ADC9-DFF5FB82820D}">
      <text>
        <t xml:space="preserve">[Threaded comment]
Your version of Excel allows you to read this threaded comment; however, any edits to it will get removed if the file is opened in a newer version of Excel. Learn more: https://go.microsoft.com/fwlink/?linkid=870924
Comment:
    TYNDP 2022, NETZENTWICKLUNGSPLAN
</t>
      </text>
    </comment>
    <comment ref="B43" authorId="38" shapeId="0" xr:uid="{FA91A07F-01B0-48A1-A59D-3E256F5F0522}">
      <text>
        <t>[Threaded comment]
Your version of Excel allows you to read this threaded comment; however, any edits to it will get removed if the file is opened in a newer version of Excel. Learn more: https://go.microsoft.com/fwlink/?linkid=870924
Comment:
    4810MW in 2015</t>
      </text>
    </comment>
    <comment ref="C43" authorId="39" shapeId="0" xr:uid="{04D6FDF1-23F1-44C2-A0FE-CE74FA4820FE}">
      <text>
        <t>[Threaded comment]
Your version of Excel allows you to read this threaded comment; however, any edits to it will get removed if the file is opened in a newer version of Excel. Learn more: https://go.microsoft.com/fwlink/?linkid=870924
Comment:
    Based on available coal generator (after 2000).</t>
      </text>
    </comment>
    <comment ref="E43" authorId="40" shapeId="0" xr:uid="{CDC2D83A-B147-4E7E-B438-B2A8E253BC0A}">
      <text>
        <t>[Threaded comment]
Your version of Excel allows you to read this threaded comment; however, any edits to it will get removed if the file is opened in a newer version of Excel. Learn more: https://go.microsoft.com/fwlink/?linkid=870924
Comment:
    Other non-RES (820.50)
at 2040 - TYNDP2022</t>
      </text>
    </comment>
    <comment ref="G43" authorId="41" shapeId="0" xr:uid="{B6725986-4B44-4691-A76D-A94CE6495C95}">
      <text>
        <t xml:space="preserve">[Threaded comment]
Your version of Excel allows you to read this threaded comment; however, any edits to it will get removed if the file is opened in a newer version of Excel. Learn more: https://go.microsoft.com/fwlink/?linkid=870924
Comment:
    Other non-RES (820.50)
</t>
      </text>
    </comment>
    <comment ref="B44" authorId="42" shapeId="0" xr:uid="{2064C239-8A0B-49B7-B773-30FA9D28888F}">
      <text>
        <t xml:space="preserve">[Threaded comment]
Your version of Excel allows you to read this threaded comment; however, any edits to it will get removed if the file is opened in a newer version of Excel. Learn more: https://go.microsoft.com/fwlink/?linkid=870924
Comment:
    598 MW on 2019! ENTSO-E/TRANSPARENCY PLATFORM!
</t>
      </text>
    </comment>
    <comment ref="B45" authorId="43" shapeId="0" xr:uid="{8A1E3A42-B0CA-4F43-AB66-E781D698C013}">
      <text>
        <t>[Threaded comment]
Your version of Excel allows you to read this threaded comment; however, any edits to it will get removed if the file is opened in a newer version of Excel. Learn more: https://go.microsoft.com/fwlink/?linkid=870924
Comment:
    0 from 2025!</t>
      </text>
    </comment>
    <comment ref="C45" authorId="44" shapeId="0" xr:uid="{7124B42A-1150-462B-A8BE-B25A8CE7E28F}">
      <text>
        <t>[Threaded comment]
Your version of Excel allows you to read this threaded comment; however, any edits to it will get removed if the file is opened in a newer version of Excel. Learn more: https://go.microsoft.com/fwlink/?linkid=870924
Comment:
    These capacities may exist in sardania (necp of italy)
Reply:
    5583 (entsoe 2024) - (1480+1210+1845) (based on https://commission.europa.eu/system/files/2023-07/ITALY%20-%20DRAFT%20UPDATED%20NECP%202021%202030%20%281%29.pdf) = 1048 (corresponds to total capacity)
Reply:
    Erg_inp = https://download.terna.it/terna/Documento_Descrizione_Scenari_2022_8da74044f6ee28d.pdf (3, 5 TWh/annual)</t>
      </text>
    </comment>
    <comment ref="C50" authorId="45" shapeId="0" xr:uid="{FFAADCE6-7CB6-49ED-B6F1-705A45BBFABC}">
      <text>
        <t>[Threaded comment]
Your version of Excel allows you to read this threaded comment; however, any edits to it will get removed if the file is opened in a newer version of Excel. Learn more: https://go.microsoft.com/fwlink/?linkid=870924
Comment:
    Close to our previous input (however, taking the values from TYNDP2022).
Reply:
    18550 (Fraunhofer ISE, 2023) -9360 MW (https://www.buzer.de/Anlage_2_KVBG.htm - retirement of coal plants)  = 9190 (validated from Coal-out German law)
Reply:
    Law: https://www.bgbl.de/xaver/bgbl/start.xav?startbk=Bundesanzeiger_BGBl&amp;start=//%2A%5B%40attr_id%3D%27bgbl120s1818.pdf%27%5D#__bgbl__%2F%2F*%5B%40attr_id%3D%27bgbl120s1818.pdf%27%5D__1695313407650</t>
      </text>
    </comment>
    <comment ref="D50" authorId="46" shapeId="0" xr:uid="{EEC704AD-8037-4928-A8A8-554A3DD2779C}">
      <text>
        <t>[Threaded comment]
Your version of Excel allows you to read this threaded comment; however, any edits to it will get removed if the file is opened in a newer version of Excel. Learn more: https://go.microsoft.com/fwlink/?linkid=870924
Comment:
    Substract from 2030 and from the list of annex 2 (https://www.buzer.de/Anlage_2_KVBG.htm)</t>
      </text>
    </comment>
    <comment ref="E50" authorId="47" shapeId="0" xr:uid="{7397C0A9-13A3-45B8-B40D-641310C50C28}">
      <text>
        <t>[Threaded comment]
Your version of Excel allows you to read this threaded comment; however, any edits to it will get removed if the file is opened in a newer version of Excel. Learn more: https://go.microsoft.com/fwlink/?linkid=870924
Comment:
    TYNDP2022; NETZENT (scenario B)</t>
      </text>
    </comment>
    <comment ref="F50" authorId="48" shapeId="0" xr:uid="{898C36D4-6B84-4424-B175-BC6866A816DC}">
      <text>
        <t>[Threaded comment]
Your version of Excel allows you to read this threaded comment; however, any edits to it will get removed if the file is opened in a newer version of Excel. Learn more: https://go.microsoft.com/fwlink/?linkid=870924
Comment:
    Linear interpolation!</t>
      </text>
    </comment>
    <comment ref="G50" authorId="49" shapeId="0" xr:uid="{DAFA7235-DD50-4CFD-9403-71D4E48ADDF3}">
      <text>
        <t xml:space="preserve">[Threaded comment]
Your version of Excel allows you to read this threaded comment; however, any edits to it will get removed if the file is opened in a newer version of Excel. Learn more: https://go.microsoft.com/fwlink/?linkid=870924
Comment:
    TYNDP 2022, NETZENTWICKLUNGSPLAN
</t>
      </text>
    </comment>
    <comment ref="B54" authorId="50" shapeId="0" xr:uid="{A93E0D52-E2F0-4D0A-A6C7-FB18DB4CD069}">
      <text>
        <t>[Threaded comment]
Your version of Excel allows you to read this threaded comment; however, any edits to it will get removed if the file is opened in a newer version of Excel. Learn more: https://go.microsoft.com/fwlink/?linkid=870924
Comment:
    Run-of-river (ROR): 4178.76
Reservoir (RES): 1678.7
Storage (STO): 8149.2</t>
      </text>
    </comment>
    <comment ref="D54" authorId="51" shapeId="0" xr:uid="{E88C543A-95E1-4760-AAE5-BFC23ABCE95D}">
      <text>
        <t xml:space="preserve">[Threaded comment]
Your version of Excel allows you to read this threaded comment; however, any edits to it will get removed if the file is opened in a newer version of Excel. Learn more: https://go.microsoft.com/fwlink/?linkid=870924
Comment:
    Run-of-river (ROR): 4678.2
Reservoir (RES): 1879.342
Storage (STO): 8149.2
</t>
      </text>
    </comment>
    <comment ref="F54" authorId="52" shapeId="0" xr:uid="{8E4A8CD2-5DF0-4273-97D4-3226C4C9C531}">
      <text>
        <t xml:space="preserve">[Threaded comment]
Your version of Excel allows you to read this threaded comment; however, any edits to it will get removed if the file is opened in a newer version of Excel. Learn more: https://go.microsoft.com/fwlink/?linkid=870924
Comment:
    Run-of-river (ROR): 5115.183
Reservoir (RES): 2054.887
Storage (STO): 8149.2
</t>
      </text>
    </comment>
    <comment ref="B55" authorId="53" shapeId="0" xr:uid="{3475F7C4-C95B-486D-86A4-883FB9D8E16B}">
      <text>
        <t>[Threaded comment]
Your version of Excel allows you to read this threaded comment; however, any edits to it will get removed if the file is opened in a newer version of Excel. Learn more: https://go.microsoft.com/fwlink/?linkid=870924
Comment:
    Run-of-river (ROR): 10381.05
Reservoir (RES): 8260.73
Storage (STO): 4993.24</t>
      </text>
    </comment>
    <comment ref="D55" authorId="54" shapeId="0" xr:uid="{64364134-5136-47E4-AA00-E18872380701}">
      <text>
        <t xml:space="preserve">[Threaded comment]
Your version of Excel allows you to read this threaded comment; however, any edits to it will get removed if the file is opened in a newer version of Excel. Learn more: https://go.microsoft.com/fwlink/?linkid=870924
Comment:
    Run-of-river (ROR): 10884.13
Reservoir (RES): 8661.05
Storage (STO): 5235.211
</t>
      </text>
    </comment>
    <comment ref="F55" authorId="55" shapeId="0" xr:uid="{BFD14EC8-503C-40D6-89DC-CC70560B1533}">
      <text>
        <t xml:space="preserve">[Threaded comment]
Your version of Excel allows you to read this threaded comment; however, any edits to it will get removed if the file is opened in a newer version of Excel. Learn more: https://go.microsoft.com/fwlink/?linkid=870924
Comment:
    Reservoir (RES): 11665.45
Run-of-river (ROR): 9282.8
Storage (STO): 5611.03
</t>
      </text>
    </comment>
    <comment ref="B56" authorId="56" shapeId="0" xr:uid="{ABEB038E-DC40-4436-80BD-B1344A4AE4D1}">
      <text>
        <t xml:space="preserve">[Threaded comment]
Your version of Excel allows you to read this threaded comment; however, any edits to it will get removed if the file is opened in a newer version of Excel. Learn more: https://go.microsoft.com/fwlink/?linkid=870924
Comment:
    Run-of-river (ROR): 5700 MW
Reservoir (RES): 4023.64
Storage (STO): 4031.8
</t>
      </text>
    </comment>
    <comment ref="D56" authorId="57" shapeId="0" xr:uid="{B992180C-0F78-476E-BBB1-DEC1655F7124}">
      <text>
        <t xml:space="preserve">[Threaded comment]
Your version of Excel allows you to read this threaded comment; however, any edits to it will get removed if the file is opened in a newer version of Excel. Learn more: https://go.microsoft.com/fwlink/?linkid=870924
Comment:
    Run-of-river (ROR): 5752.2 MW
Reservoir (RES): 4060.4
Storage (STO): 4068.6
</t>
      </text>
    </comment>
    <comment ref="F56" authorId="58" shapeId="0" xr:uid="{783D1D4F-DB41-4AA4-81A9-BE4919C1D33F}">
      <text>
        <t xml:space="preserve">[Threaded comment]
Your version of Excel allows you to read this threaded comment; however, any edits to it will get removed if the file is opened in a newer version of Excel. Learn more: https://go.microsoft.com/fwlink/?linkid=870924
Comment:
    Run-of-river (ROR): 5819.05 MW
Reservoir (RES): 4107.55
Storage (STO): 4115.86
</t>
      </text>
    </comment>
    <comment ref="B57" authorId="59" shapeId="0" xr:uid="{3BF8E55C-B89B-4751-84A0-75C34B881744}">
      <text>
        <t xml:space="preserve">[Threaded comment]
Your version of Excel allows you to read this threaded comment; however, any edits to it will get removed if the file is opened in a newer version of Excel. Learn more: https://go.microsoft.com/fwlink/?linkid=870924
Comment:
    Run-of-river (ROR): 5348.63 MW
Reservoir (RES): 13590.2
Storage (STO): 3795.9
</t>
      </text>
    </comment>
    <comment ref="D57" authorId="60" shapeId="0" xr:uid="{2DDC5A2E-20CC-4B9F-9825-0E046839775B}">
      <text>
        <t xml:space="preserve">[Threaded comment]
Your version of Excel allows you to read this threaded comment; however, any edits to it will get removed if the file is opened in a newer version of Excel. Learn more: https://go.microsoft.com/fwlink/?linkid=870924
Comment:
    Run-of-river (ROR): 5483.96 MW
Reservoir (RES): 13934.02
Storage (STO): 3795.9
</t>
      </text>
    </comment>
    <comment ref="F57" authorId="61" shapeId="0" xr:uid="{3B014514-3D11-481A-9509-EE31CEA95C4F}">
      <text>
        <t>[Threaded comment]
Your version of Excel allows you to read this threaded comment; however, any edits to it will get removed if the file is opened in a newer version of Excel. Learn more: https://go.microsoft.com/fwlink/?linkid=870924
Comment:
    Run-of-river (ROR): 5531.95 MW
Reservoir (RES): 14055.97
Storage (STO): 3795.9</t>
      </text>
    </comment>
    <comment ref="A58" authorId="62" shapeId="0" xr:uid="{522731D5-138E-4819-B888-C9B2C30300EB}">
      <text>
        <t>[Threaded comment]
Your version of Excel allows you to read this threaded comment; however, any edits to it will get removed if the file is opened in a newer version of Excel. Learn more: https://go.microsoft.com/fwlink/?linkid=870924
Comment:
       2030  2035  2040  2045  2050
RES -&gt; 9833;9919;10000;10140;10275
ROR -&gt; 5408;5455;5503;5577;5651
STO -&gt; 2470;2491;2512;2546;2580</t>
      </text>
    </comment>
    <comment ref="B58" authorId="63" shapeId="0" xr:uid="{F945D49E-1627-42DF-A399-4E9DABC6F1B3}">
      <text>
        <t xml:space="preserve">[Threaded comment]
Your version of Excel allows you to read this threaded comment; however, any edits to it will get removed if the file is opened in a newer version of Excel. Learn more: https://go.microsoft.com/fwlink/?linkid=870924
Comment:
    Run-of-river (ROR): 5408.65
Reservoir (RES): 9833.4
Storage (STO): 2469.4
</t>
      </text>
    </comment>
    <comment ref="D58" authorId="64" shapeId="0" xr:uid="{1754D688-2C6E-4D71-BE73-08E19B71884D}">
      <text>
        <t>[Threaded comment]
Your version of Excel allows you to read this threaded comment; however, any edits to it will get removed if the file is opened in a newer version of Excel. Learn more: https://go.microsoft.com/fwlink/?linkid=870924
Comment:
    Run-of-river (ROR): 5503.2
Reservoir (RES): 10005.26
Storage (STO): 2512.57</t>
      </text>
    </comment>
    <comment ref="F58" authorId="65" shapeId="0" xr:uid="{0A2BCDD2-2279-488D-93E7-0EFD7A422CDD}">
      <text>
        <t xml:space="preserve">[Threaded comment]
Your version of Excel allows you to read this threaded comment; however, any edits to it will get removed if the file is opened in a newer version of Excel. Learn more: https://go.microsoft.com/fwlink/?linkid=870924
Comment:
    Run-of-river (ROR): 5651.74
Reservoir (RES): 10275.34
Storage (STO): 2580.4
</t>
      </text>
    </comment>
    <comment ref="B63" authorId="66" shapeId="0" xr:uid="{08F966E8-B04A-46E2-A757-95B15442E8B8}">
      <text>
        <t>[Threaded comment]
Your version of Excel allows you to read this threaded comment; however, any edits to it will get removed if the file is opened in a newer version of Excel. Learn more: https://go.microsoft.com/fwlink/?linkid=870924
Comment:
    TYNDP2022</t>
      </text>
    </comment>
    <comment ref="D63" authorId="67" shapeId="0" xr:uid="{424AFB5E-134E-4E0A-81A1-BE5F7D69BE7A}">
      <text>
        <t>[Threaded comment]
Your version of Excel allows you to read this threaded comment; however, any edits to it will get removed if the file is opened in a newer version of Excel. Learn more: https://go.microsoft.com/fwlink/?linkid=870924
Comment:
    Previous data!
Reply:
    820.50 (non-res from TYNDP2022)! Oil at 2040 = 820.50 - coal (1power plant of 580)</t>
      </text>
    </comment>
    <comment ref="E63" authorId="68" shapeId="0" xr:uid="{17164CEB-71F4-4AEB-A5A1-65C369A37183}">
      <text>
        <t>[Threaded comment]
Your version of Excel allows you to read this threaded comment; however, any edits to it will get removed if the file is opened in a newer version of Excel. Learn more: https://go.microsoft.com/fwlink/?linkid=870924
Comment:
    Previous data!
Reply:
    820.50 (non-res from TYNDP2022)! Oil at 2050 = 820.50 - coal (1power plant of 580)</t>
      </text>
    </comment>
    <comment ref="F63" authorId="69" shapeId="0" xr:uid="{76F384DC-8AE4-4ED7-9877-1AAB5731E174}">
      <text>
        <t>[Threaded comment]
Your version of Excel allows you to read this threaded comment; however, any edits to it will get removed if the file is opened in a newer version of Excel. Learn more: https://go.microsoft.com/fwlink/?linkid=870924
Comment:
    Previous data!
Reply:
    820.50 (non-res from TYNDP2022)! Oil at 2050 = 820.50 - coal (1power plant of 580)</t>
      </text>
    </comment>
    <comment ref="B79" authorId="70" shapeId="0" xr:uid="{AA2AB791-2F79-499B-B04A-28FAEFE5C349}">
      <text>
        <t>[Threaded comment]
Your version of Excel allows you to read this threaded comment; however, any edits to it will get removed if the file is opened in a newer version of Excel. Learn more: https://go.microsoft.com/fwlink/?linkid=870924
Comment:
    OK from previous data. Also, confirmed by RTE.</t>
      </text>
    </comment>
    <comment ref="D79" authorId="71" shapeId="0" xr:uid="{54B5B545-F9FF-431E-A6D9-D0AFC3F2975E}">
      <text>
        <t>[Threaded comment]
Your version of Excel allows you to read this threaded comment; however, any edits to it will get removed if the file is opened in a newer version of Excel. Learn more: https://go.microsoft.com/fwlink/?linkid=870924
Comment:
    Our current capacity corresponds to M23 scenario of RTE.</t>
      </text>
    </comment>
    <comment ref="F79" authorId="72" shapeId="0" xr:uid="{E770A736-4C81-4137-A08E-ADE5287AE0AF}">
      <text>
        <t>[Threaded comment]
Your version of Excel allows you to read this threaded comment; however, any edits to it will get removed if the file is opened in a newer version of Excel. Learn more: https://go.microsoft.com/fwlink/?linkid=870924
Comment:
    Previous data OK. Also corresponds to objectives that at least 50% of installed capacities will be running by 2050.
Reply:
    https://edition.cnn.com/2022/02/11/business/nuclear-power-france/index.html
Reply:
    29690  (current-nuclear to be decommissioned) + building of new plants (13200 - 6*1650)</t>
      </text>
    </comment>
    <comment ref="B86" authorId="73" shapeId="0" xr:uid="{4F387772-7D1E-481F-86E1-74753F71E57F}">
      <text>
        <t>[Threaded comment]
Your version of Excel allows you to read this threaded comment; however, any edits to it will get removed if the file is opened in a newer version of Excel. Learn more: https://go.microsoft.com/fwlink/?linkid=870924
Comment:
    2024 based on https://battery-charts.rwth-aachen.de/main-page/ there are 7.5 GW battery storage.</t>
      </text>
    </comment>
    <comment ref="H87" authorId="74" shapeId="0" xr:uid="{4F3692EF-2F65-4450-9DEB-91EE1AD91682}">
      <text>
        <t xml:space="preserve">[Threaded comment]
Your version of Excel allows you to read this threaded comment; however, any edits to it will get removed if the file is opened in a newer version of Excel. Learn more: https://go.microsoft.com/fwlink/?linkid=870924
Comment:
    In order to meet the needs of the electricity system in 2030 and 2035, flexibilities must be developed in such a way as to modulate, simultaneously or not, the national load curve for a cumulative effect of: - 25 GW in 2030; - 35 GW in 2035. </t>
      </text>
    </comment>
    <comment ref="H89" authorId="75" shapeId="0" xr:uid="{AA0F87D0-4A76-4BCF-943E-24FAA329DA4B}">
      <text>
        <t>[Threaded comment]
Your version of Excel allows you to read this threaded comment; however, any edits to it will get removed if the file is opened in a newer version of Excel. Learn more: https://go.microsoft.com/fwlink/?linkid=870924
Comment:
    Italy has around 1GW of installed battery storage today!</t>
      </text>
    </comment>
    <comment ref="G98" authorId="76" shapeId="0" xr:uid="{813A4EEF-BF46-424A-8DC9-056144EC301F}">
      <text>
        <t xml:space="preserve">[Threaded comment]
Your version of Excel allows you to read this threaded comment; however, any edits to it will get removed if the file is opened in a newer version of Excel. Learn more: https://go.microsoft.com/fwlink/?linkid=870924
Comment:
    Validated!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tc={7CBC6E29-E443-4814-83DB-BCCC75B6A30D}</author>
    <author>tc={5B1EC4A0-9CC4-42F8-A971-FA9ED46FE3B9}</author>
    <author>tc={3E353B8C-3CE4-46DB-8708-0BB250AD3952}</author>
    <author>tc={3E333149-EB00-46A5-AB39-F72372464A39}</author>
    <author>tc={2F958B88-4903-451C-A31B-934D9649099B}</author>
    <author>tc={30DBBD1A-6245-4585-A85D-DC74EEA2694E}</author>
    <author>tc={57A55145-EA4B-49D8-99EA-FDB56C431632}</author>
    <author>tc={5E0A2EB0-C874-4B1B-B620-7905BE8EB193}</author>
    <author>tc={FE478F9C-508B-417E-947D-640DECEA7F5D}</author>
    <author>tc={65914EE4-199E-499F-85E3-A851719FB7FB}</author>
    <author>tc={71706174-A11B-4955-9B54-E101790225CB}</author>
    <author>tc={EB3F39EC-BB7C-4253-A26A-105D702F87CC}</author>
    <author>tc={1AD77A61-5494-4DB1-9A6A-FCBFA4C9B3F3}</author>
    <author>tc={989C1F60-5EE1-4B28-AA43-0043BA151B2B}</author>
    <author>tc={57742C39-5115-47B8-9099-EE77D20D5BDF}</author>
  </authors>
  <commentList>
    <comment ref="C3" authorId="0" shapeId="0" xr:uid="{7CBC6E29-E443-4814-83DB-BCCC75B6A30D}">
      <text>
        <t>[Threaded comment]
Your version of Excel allows you to read this threaded comment; however, any edits to it will get removed if the file is opened in a newer version of Excel. Learn more: https://go.microsoft.com/fwlink/?linkid=870924
Comment:
    Linear interpolation</t>
      </text>
    </comment>
    <comment ref="E3" authorId="1" shapeId="0" xr:uid="{5B1EC4A0-9CC4-42F8-A971-FA9ED46FE3B9}">
      <text>
        <t>[Threaded comment]
Your version of Excel allows you to read this threaded comment; however, any edits to it will get removed if the file is opened in a newer version of Excel. Learn more: https://go.microsoft.com/fwlink/?linkid=870924
Comment:
    Linear interpolation</t>
      </text>
    </comment>
    <comment ref="B4" authorId="2" shapeId="0" xr:uid="{3E353B8C-3CE4-46DB-8708-0BB250AD3952}">
      <text>
        <t>[Threaded comment]
Your version of Excel allows you to read this threaded comment; however, any edits to it will get removed if the file is opened in a newer version of Excel. Learn more: https://go.microsoft.com/fwlink/?linkid=870924
Comment:
    TYNDP2024; Also confirmed by NECP 2030
Reply:
    Confirmed also: https://www.gouvernement.fr/politiques-prioritaires/planifier-et-accelerer-la-transition-ecologique/multiplier-par-dix-la-puissance-photovoltaique-dici-2050</t>
      </text>
    </comment>
    <comment ref="F6" authorId="3" shapeId="0" xr:uid="{3E333149-EB00-46A5-AB39-F72372464A39}">
      <text>
        <t>[Threaded comment]
Your version of Excel allows you to read this threaded comment; however, any edits to it will get removed if the file is opened in a newer version of Excel. Learn more: https://go.microsoft.com/fwlink/?linkid=870924
Comment:
    https://2022.entsos-tyndp-scenarios.eu/visualisation-platform/</t>
      </text>
    </comment>
    <comment ref="A7" authorId="4" shapeId="0" xr:uid="{2F958B88-4903-451C-A31B-934D9649099B}">
      <text>
        <t>[Threaded comment]
Your version of Excel allows you to read this threaded comment; however, any edits to it will get removed if the file is opened in a newer version of Excel. Learn more: https://go.microsoft.com/fwlink/?linkid=870924
Comment:
    The PV potential based on minimized ecological impacts (3-5TWh/annual)
Reply:
    Only suitable locations (hydro plants, or ski centres)</t>
      </text>
    </comment>
    <comment ref="C11" authorId="5" shapeId="0" xr:uid="{30DBBD1A-6245-4585-A85D-DC74EEA2694E}">
      <text>
        <t>[Threaded comment]
Your version of Excel allows you to read this threaded comment; however, any edits to it will get removed if the file is opened in a newer version of Excel. Learn more: https://go.microsoft.com/fwlink/?linkid=870924
Comment:
    Linear interpolation!</t>
      </text>
    </comment>
    <comment ref="E11" authorId="6" shapeId="0" xr:uid="{57A55145-EA4B-49D8-99EA-FDB56C431632}">
      <text>
        <t>[Threaded comment]
Your version of Excel allows you to read this threaded comment; however, any edits to it will get removed if the file is opened in a newer version of Excel. Learn more: https://go.microsoft.com/fwlink/?linkid=870924
Comment:
    Linear interpolation!</t>
      </text>
    </comment>
    <comment ref="B12" authorId="7" shapeId="0" xr:uid="{5E0A2EB0-C874-4B1B-B620-7905BE8EB193}">
      <text>
        <t>[Threaded comment]
Your version of Excel allows you to read this threaded comment; however, any edits to it will get removed if the file is opened in a newer version of Excel. Learn more: https://go.microsoft.com/fwlink/?linkid=870924
Comment:
    TYNDP 2024 - Also confirmed by NECP of France 2020</t>
      </text>
    </comment>
    <comment ref="F12" authorId="8" shapeId="0" xr:uid="{FE478F9C-508B-417E-947D-640DECEA7F5D}">
      <text>
        <t>[Threaded comment]
Your version of Excel allows you to read this threaded comment; however, any edits to it will get removed if the file is opened in a newer version of Excel. Learn more: https://go.microsoft.com/fwlink/?linkid=870924
Comment:
    The capacities stated for France corresponds to high decarbonised energy system scenario (for 100% RES - https://assets.rte-france.com/prod/public/2021-01/RTE-AIE_rapport%20complet%20ENR%20horizon%202050_EN.pdf)</t>
      </text>
    </comment>
    <comment ref="B19" authorId="9" shapeId="0" xr:uid="{65914EE4-199E-499F-85E3-A851719FB7FB}">
      <text>
        <t>[Threaded comment]
Your version of Excel allows you to read this threaded comment; however, any edits to it will get removed if the file is opened in a newer version of Excel. Learn more: https://go.microsoft.com/fwlink/?linkid=870924
Comment:
    TYNDP 2022</t>
      </text>
    </comment>
    <comment ref="C19" authorId="10" shapeId="0" xr:uid="{71706174-A11B-4955-9B54-E101790225CB}">
      <text>
        <t>[Threaded comment]
Your version of Excel allows you to read this threaded comment; however, any edits to it will get removed if the file is opened in a newer version of Excel. Learn more: https://go.microsoft.com/fwlink/?linkid=870924
Comment:
    Linear interpolation!</t>
      </text>
    </comment>
    <comment ref="D19" authorId="11" shapeId="0" xr:uid="{EB3F39EC-BB7C-4253-A26A-105D702F87CC}">
      <text>
        <t>[Threaded comment]
Your version of Excel allows you to read this threaded comment; however, any edits to it will get removed if the file is opened in a newer version of Excel. Learn more: https://go.microsoft.com/fwlink/?linkid=870924
Comment:
    TYNDP2022, netzentwicklungsplan</t>
      </text>
    </comment>
    <comment ref="F19" authorId="12" shapeId="0" xr:uid="{1AD77A61-5494-4DB1-9A6A-FCBFA4C9B3F3}">
      <text>
        <t xml:space="preserve">[Threaded comment]
Your version of Excel allows you to read this threaded comment; however, any edits to it will get removed if the file is opened in a newer version of Excel. Learn more: https://go.microsoft.com/fwlink/?linkid=870924
Comment:
    TYNDP 2022, NETZENTWICKLUNGSPLAN
</t>
      </text>
    </comment>
    <comment ref="B20" authorId="13" shapeId="0" xr:uid="{989C1F60-5EE1-4B28-AA43-0043BA151B2B}">
      <text>
        <t xml:space="preserve">[Threaded comment]
Your version of Excel allows you to read this threaded comment; however, any edits to it will get removed if the file is opened in a newer version of Excel. Learn more: https://go.microsoft.com/fwlink/?linkid=870924
Comment:
    TYNDP2024; https://rte-futursenergetiques2050.com/scenarios/n1 </t>
      </text>
    </comment>
    <comment ref="F20" authorId="14" shapeId="0" xr:uid="{57742C39-5115-47B8-9099-EE77D20D5BDF}">
      <text>
        <t>[Threaded comment]
Your version of Excel allows you to read this threaded comment; however, any edits to it will get removed if the file is opened in a newer version of Excel. Learn more: https://go.microsoft.com/fwlink/?linkid=870924
Comment:
    RTE; scenarios (N1)
Reply:
    file:///C:/Users/sylaarv1/Downloads/20221213-ez2050-bericht%20(2).pdf</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tc={925D223F-99CF-4E35-A421-910B7D78D7C6}</author>
  </authors>
  <commentList>
    <comment ref="A2" authorId="0" shapeId="0" xr:uid="{925D223F-99CF-4E35-A421-910B7D78D7C6}">
      <text>
        <t xml:space="preserve">[Threaded comment]
Your version of Excel allows you to read this threaded comment; however, any edits to it will get removed if the file is opened in a newer version of Excel. Learn more: https://go.microsoft.com/fwlink/?linkid=870924
Comment:
    We optimize the demand (+EV, HP, EE), then an additional increase by 15% (by 2050) for IND &amp; OCO.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tc={0F431008-8386-4669-9B67-1E33D4600086}</author>
    <author>tc={BC152139-D14A-4799-95F8-61A0F765297B}</author>
    <author>tc={3944AF4C-C2FF-4952-8018-176EAA2744DB}</author>
    <author>tc={C3476C2B-BC57-4979-9832-FE86E016E461}</author>
    <author>tc={92FA945C-27C8-4158-B32D-679AD82A22C8}</author>
    <author>tc={A739B562-D366-47BA-9621-3AFE0602F9D4}</author>
    <author>tc={B87190FD-06F5-4853-BFE0-6DF3790FEEC2}</author>
  </authors>
  <commentList>
    <comment ref="A6" authorId="0" shapeId="0" xr:uid="{0F431008-8386-4669-9B67-1E33D4600086}">
      <text>
        <t>[Threaded comment]
Your version of Excel allows you to read this threaded comment; however, any edits to it will get removed if the file is opened in a newer version of Excel. Learn more: https://go.microsoft.com/fwlink/?linkid=870924
Comment:
    Same prices applied: https://nexus-e.org/wp-content/uploads/2022/08/Nexuse_Report_InputData_v2.pdf = "In all years, the Swiss prices for CO2 are the same as the CO2 prices applied to the neighboring
country generators. The historical CO2 prices for 2018 and 2020 are set based on data available from
EEX [33]; while the future price projections are set based on a combination of the 2020 ENTSO-E tenyear network development plan (TYNDP)". Also here same prices: file:///C:/Users/sylaarv1/Downloads/20221213-ez2050-bericht%20(2).pdf</t>
      </text>
    </comment>
    <comment ref="D19" authorId="1" shapeId="0" xr:uid="{BC152139-D14A-4799-95F8-61A0F765297B}">
      <text>
        <t>[Threaded comment]
Your version of Excel allows you to read this threaded comment; however, any edits to it will get removed if the file is opened in a newer version of Excel. Learn more: https://go.microsoft.com/fwlink/?linkid=870924
Comment:
    Interpolation</t>
      </text>
    </comment>
    <comment ref="J20" authorId="2" shapeId="0" xr:uid="{3944AF4C-C2FF-4952-8018-176EAA2744DB}">
      <text>
        <t xml:space="preserve">[Threaded comment]
Your version of Excel allows you to read this threaded comment; however, any edits to it will get removed if the file is opened in a newer version of Excel. Learn more: https://go.microsoft.com/fwlink/?linkid=870924
Comment:
    Natural gas price (USD/Mbtu)
</t>
      </text>
    </comment>
    <comment ref="D27" authorId="3" shapeId="0" xr:uid="{C3476C2B-BC57-4979-9832-FE86E016E461}">
      <text>
        <t>[Threaded comment]
Your version of Excel allows you to read this threaded comment; however, any edits to it will get removed if the file is opened in a newer version of Excel. Learn more: https://go.microsoft.com/fwlink/?linkid=870924
Comment:
    Interpolation</t>
      </text>
    </comment>
    <comment ref="C39" authorId="4" shapeId="0" xr:uid="{92FA945C-27C8-4158-B32D-679AD82A22C8}">
      <text>
        <t>[Threaded comment]
Your version of Excel allows you to read this threaded comment; however, any edits to it will get removed if the file is opened in a newer version of Excel. Learn more: https://go.microsoft.com/fwlink/?linkid=870924
Comment:
    Interpolation!</t>
      </text>
    </comment>
    <comment ref="D39" authorId="5" shapeId="0" xr:uid="{A739B562-D366-47BA-9621-3AFE0602F9D4}">
      <text>
        <t>[Threaded comment]
Your version of Excel allows you to read this threaded comment; however, any edits to it will get removed if the file is opened in a newer version of Excel. Learn more: https://go.microsoft.com/fwlink/?linkid=870924
Comment:
    Interpolation!</t>
      </text>
    </comment>
    <comment ref="J40" authorId="6" shapeId="0" xr:uid="{B87190FD-06F5-4853-BFE0-6DF3790FEEC2}">
      <text>
        <t xml:space="preserve">[Threaded comment]
Your version of Excel allows you to read this threaded comment; however, any edits to it will get removed if the file is opened in a newer version of Excel. Learn more: https://go.microsoft.com/fwlink/?linkid=870924
Comment:
    Heavy oil price (USD/barrel)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tc={9E1DF675-9156-4FE6-994A-C3193C820841}</author>
    <author>tc={9DF4CC58-1DC2-4A90-8585-475BE68011F8}</author>
  </authors>
  <commentList>
    <comment ref="A8" authorId="0" shapeId="0" xr:uid="{9E1DF675-9156-4FE6-994A-C3193C820841}">
      <text>
        <t xml:space="preserve">[Threaded comment]
Your version of Excel allows you to read this threaded comment; however, any edits to it will get removed if the file is opened in a newer version of Excel. Learn more: https://go.microsoft.com/fwlink/?linkid=870924
Comment:
    We use the costs related to Swiss electricity systems, since we are optimizing installed capacity for PV/battery storage. 
For EU if relevant, we could use the sources from Danish energy agency. </t>
      </text>
    </comment>
    <comment ref="J8" authorId="1" shapeId="0" xr:uid="{9DF4CC58-1DC2-4A90-8585-475BE68011F8}">
      <text>
        <t>[Threaded comment]
Your version of Excel allows you to read this threaded comment; however, any edits to it will get removed if the file is opened in a newer version of Excel. Learn more: https://go.microsoft.com/fwlink/?linkid=870924
Comment:
    TYNDP2024 has used the sources from Danish Energy Agency.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tc={71A680F9-84C0-4C23-BF22-C03068D6B2A7}</author>
    <author>tc={1BD6D5A3-E590-43AC-B626-31B1C6D64E9B}</author>
    <author>tc={A35FD51A-7623-49FF-979C-4E6A16BAFC9A}</author>
    <author>tc={1538EEBE-8CAD-4029-B2FA-82BF0AC02BF5}</author>
    <author>tc={C349F27B-4137-4ED8-9E69-75C3E5434159}</author>
  </authors>
  <commentList>
    <comment ref="B4" authorId="0" shapeId="0" xr:uid="{71A680F9-84C0-4C23-BF22-C03068D6B2A7}">
      <text>
        <t>[Threaded comment]
Your version of Excel allows you to read this threaded comment; however, any edits to it will get removed if the file is opened in a newer version of Excel. Learn more: https://go.microsoft.com/fwlink/?linkid=870924
Comment:
    old --&gt; previous scenarios we used (aligning with tyndp 2020)</t>
      </text>
    </comment>
    <comment ref="Z4" authorId="1" shapeId="0" xr:uid="{1BD6D5A3-E590-43AC-B626-31B1C6D64E9B}">
      <text>
        <t>[Threaded comment]
Your version of Excel allows you to read this threaded comment; however, any edits to it will get removed if the file is opened in a newer version of Excel. Learn more: https://go.microsoft.com/fwlink/?linkid=870924
Comment:
    32.5GW (ENERGY CHARTS AND TSO10YEAR PLAN FOR 2020/2021</t>
      </text>
    </comment>
    <comment ref="B5" authorId="2" shapeId="0" xr:uid="{A35FD51A-7623-49FF-979C-4E6A16BAFC9A}">
      <text>
        <t>[Threaded comment]
Your version of Excel allows you to read this threaded comment; however, any edits to it will get removed if the file is opened in a newer version of Excel. Learn more: https://go.microsoft.com/fwlink/?linkid=870924
Comment:
    new--&gt; new scenarios, corresponding to tyndp 2024 (and national strategic documents)</t>
      </text>
    </comment>
    <comment ref="O10" authorId="3" shapeId="0" xr:uid="{1538EEBE-8CAD-4029-B2FA-82BF0AC02BF5}">
      <text>
        <t>[Threaded comment]
Your version of Excel allows you to read this threaded comment; however, any edits to it will get removed if the file is opened in a newer version of Excel. Learn more: https://go.microsoft.com/fwlink/?linkid=870924
Comment:
    Were not included in the model.</t>
      </text>
    </comment>
    <comment ref="V10" authorId="4" shapeId="0" xr:uid="{C349F27B-4137-4ED8-9E69-75C3E5434159}">
      <text>
        <t>[Threaded comment]
Your version of Excel allows you to read this threaded comment; however, any edits to it will get removed if the file is opened in a newer version of Excel. Learn more: https://go.microsoft.com/fwlink/?linkid=870924
Comment:
    Were not included in the model.</t>
      </text>
    </comment>
  </commentList>
</comments>
</file>

<file path=xl/sharedStrings.xml><?xml version="1.0" encoding="utf-8"?>
<sst xmlns="http://schemas.openxmlformats.org/spreadsheetml/2006/main" count="607" uniqueCount="251">
  <si>
    <t>Solar (MW)</t>
  </si>
  <si>
    <t>Source</t>
  </si>
  <si>
    <t>Description</t>
  </si>
  <si>
    <t>DE</t>
  </si>
  <si>
    <t>TYNDP 2024; TSO Network plan 2037-2045 netzenwicklungsplan</t>
  </si>
  <si>
    <t>FR</t>
  </si>
  <si>
    <t>TYNDP 2022; N1 - https://rte-futursenergetiques2050.com (accessed on: 02/10/2023)</t>
  </si>
  <si>
    <t>AT</t>
  </si>
  <si>
    <t>TYNDP2024; https://www.umweltbundesamt.at/fileadmin/site/publikationen/dp185.pdf;  Integrierter österreichischer Netzinfrastrukturplan Entwurf zur Stellungnahme (TYNDP used the data from this report)</t>
  </si>
  <si>
    <t>IT</t>
  </si>
  <si>
    <t xml:space="preserve">TYNDP 2024; Documento di Descrizione degli Scenari 2022; </t>
  </si>
  <si>
    <t>CH</t>
  </si>
  <si>
    <t>https://www.aramis.admin.ch/Default?DocumentID=68985&amp;Load=true</t>
  </si>
  <si>
    <t>Wind ON (MW)</t>
  </si>
  <si>
    <t>TYNDP2024; RTE Scenarios N1</t>
  </si>
  <si>
    <t>TYNDP 2024 (see previous)</t>
  </si>
  <si>
    <t>705.8098</t>
  </si>
  <si>
    <t>880.2752</t>
  </si>
  <si>
    <t>1362.963</t>
  </si>
  <si>
    <t>1851.466</t>
  </si>
  <si>
    <t>2334.153231</t>
  </si>
  <si>
    <t>2050+</t>
  </si>
  <si>
    <t>Wind Offshore (MW)</t>
  </si>
  <si>
    <t>TYNDP 2024 (GA); TSO Network plan 2037-2045 netzentwicklungsplan</t>
  </si>
  <si>
    <t>TYNDP2024/RTE</t>
  </si>
  <si>
    <t>TYNDP2024;Terna</t>
  </si>
  <si>
    <t>Natural gas (MW)</t>
  </si>
  <si>
    <t>TYNDP2022; NETWORK PLAN 10 YEARS - 38.4 (2037) and 34.6 (2045)</t>
  </si>
  <si>
    <t>RTE2022</t>
  </si>
  <si>
    <t xml:space="preserve">TYNDP2022; </t>
  </si>
  <si>
    <t>TYNDP2022</t>
  </si>
  <si>
    <t>New_gas (MW)</t>
  </si>
  <si>
    <t>Comment</t>
  </si>
  <si>
    <t>https://www.bundesnetzagentur.de/SharedDocs/Pressemitteilungen/EN/2021/20210701_kohlealtersreihung.html; https://www.umweltbundesamt.de/sites/default/files/medien/384/bilder/dateien/8_abb_stromerzeugungskapazitaeten_2023-03-22.pdf</t>
  </si>
  <si>
    <t>"The German government intends to put up for auction gas power plants in 2023 as part of a strategy to add between 17 GW and 25 GW of gas-fired power capacity as an alternative to coal by 2030." - https://www.enerdata.net/publications/daily-energy-news/germany-plans-build-25-gw-new-gas-fired-capacity-2030.html#:~:text=The%20German%20government%20intends%20to,use%20hydrogen%20as%20a%20fuel. Which corresponds to our scenarios</t>
  </si>
  <si>
    <t>RTE 2022</t>
  </si>
  <si>
    <t>Gas will remain in energy mix of Italy. However, their operation will be drastically lower (50-75 TWh) based on Terna projections!</t>
  </si>
  <si>
    <t>Coal (MW)</t>
  </si>
  <si>
    <t>https://www.umweltbundesamt.de/sites/default/files/medien/384/bilder/dateien/8_abb_stromerzeugungskapazitaeten_2023-03-22.pdf; (Kohleausstiegsgesetz) - Coal law! - https://www.bgbl.de/xaver/bgbl/start.xav?startbk=Bundesanzeiger_BGBl&amp;start=//%2A%5B%40attr_id%3D%27bgbl120s1818.pdf%27%5D#__bgbl__%2F%2F*%5B%40attr_id%3D%27bgbl120s1818.pdf%27%5D__1695313407650</t>
  </si>
  <si>
    <t>RTE;TYNDP2022</t>
  </si>
  <si>
    <t>Italy has announced to phase-out coal by 2025!</t>
  </si>
  <si>
    <t>Lignite (MW)</t>
  </si>
  <si>
    <t>Hydro (MW)</t>
  </si>
  <si>
    <t>TYNDP2020; TYNDP2022</t>
  </si>
  <si>
    <t>OK - Verified by https://www.terna.it/en/electric-system/transparency-report/installed-capacity as well</t>
  </si>
  <si>
    <t>Oil (MW)</t>
  </si>
  <si>
    <t>TYNDP2024; Netzentwicklungsplan 2037/2045</t>
  </si>
  <si>
    <t>TYNDP2024</t>
  </si>
  <si>
    <t>Current (RTE): 2566</t>
  </si>
  <si>
    <t>Previous data/ Validated by other study (Input yearly scenario 1 and 2)</t>
  </si>
  <si>
    <t>Waste (MW)</t>
  </si>
  <si>
    <t>Nuclear (MW)</t>
  </si>
  <si>
    <t>Previous inputs OK (Stopped on 15 April 2023)</t>
  </si>
  <si>
    <t>RTE Scenarios; Also OK from previous; https://www.reuters.com/world/europe/french-parliament-votes-nuclear-plan-with-large-majority-2023-03-21/ (accessed on 09/10/2023)</t>
  </si>
  <si>
    <t>Oficially, at least 10GW (6*1650MW) nuclear to be built: https://www.world-nuclear.org/information-library/country-profiles/countries-a-f/france.aspx</t>
  </si>
  <si>
    <t>Battery storage</t>
  </si>
  <si>
    <t>netzengunplan 2037, 2045</t>
  </si>
  <si>
    <t>2h</t>
  </si>
  <si>
    <t>Terna</t>
  </si>
  <si>
    <t>Optimized</t>
  </si>
  <si>
    <t>2 and 4h</t>
  </si>
  <si>
    <t>Demand (TWh/year)</t>
  </si>
  <si>
    <t>-</t>
  </si>
  <si>
    <t>BFS2050+</t>
  </si>
  <si>
    <t>Terna/TYNDP2024</t>
  </si>
  <si>
    <t>Installed capacities (MW)</t>
  </si>
  <si>
    <t>Capacity factor (max., Energy produced in MWh)</t>
  </si>
  <si>
    <t>Electricity production by natural gas (MWh)</t>
  </si>
  <si>
    <t>Solar</t>
  </si>
  <si>
    <t>Hours</t>
  </si>
  <si>
    <t>Natural gas</t>
  </si>
  <si>
    <t>439319.1</t>
  </si>
  <si>
    <t>Wind ON</t>
  </si>
  <si>
    <t>Geothermal</t>
  </si>
  <si>
    <t>663145.8</t>
  </si>
  <si>
    <t>Nuclear</t>
  </si>
  <si>
    <t>2334.153</t>
  </si>
  <si>
    <t>366963824.6</t>
  </si>
  <si>
    <t>361131045.9</t>
  </si>
  <si>
    <t>295197035.2</t>
  </si>
  <si>
    <t>181500553.6</t>
  </si>
  <si>
    <t>Wind OFF</t>
  </si>
  <si>
    <t>Biogas</t>
  </si>
  <si>
    <t>Wind_Total</t>
  </si>
  <si>
    <t>Electricity demand (TWh/year)</t>
  </si>
  <si>
    <t>GRIMSEL (EV, HP, EE)</t>
  </si>
  <si>
    <t>including grid losses but excluding charging of of electric storage (hydro and batteries); the same approach is applied for other four countries</t>
  </si>
  <si>
    <t>Netzentwicklungsplan &amp; netzausbau; https://www.netzausbau.de/SharedDocs/Downloads/DE/Bedarfsermittlung/2037/SR/Szenariorahmen_2037_Genehmigung.pdf?__blobl=publicationFile</t>
  </si>
  <si>
    <t>RTE, Long term projections</t>
  </si>
  <si>
    <t>CO2 prices (€/t)</t>
  </si>
  <si>
    <t>IEA, 2023, Net Zero Roadmap; World Energy Outlook 2023</t>
  </si>
  <si>
    <t>2050+ prospects, Zero basis (WWB - lower CO2 prices)</t>
  </si>
  <si>
    <t>Nuclear cost (€/MWh)</t>
  </si>
  <si>
    <t>EIA (2022) – fuel cost only, TYNDP2024, TYNDP2022; Global Energy and Climate Model Documentation 2023, https://iea.blob.core.windows.net/assets/ff3a195d-762d-4284-8bb5-bd062d260cc5/GlobalEnergyandClimateModelDocumentation2023.pdf</t>
  </si>
  <si>
    <t>6.048 (€/MWh)/ (1.66 €/GJ)</t>
  </si>
  <si>
    <t>Natural gas (€/MWh)</t>
  </si>
  <si>
    <t>Calculation (conversions)</t>
  </si>
  <si>
    <t>World Energy Outlook 2023;TYNDP2024, TYNDP2022; Global Energy and Climate Model Documentation 2023</t>
  </si>
  <si>
    <t>APS - The Announced Pledges Scenario (APS)</t>
  </si>
  <si>
    <t>Natural gas calculations</t>
  </si>
  <si>
    <t>mmbtu to GJ</t>
  </si>
  <si>
    <t>Coal (€/MWh)</t>
  </si>
  <si>
    <t>6.408 (€/MWh)/ (1.78 €/GJ)</t>
  </si>
  <si>
    <t>World Energy Outlook 2023, https://iea.blob.core.windows.net/assets/614bb748-dc5e-440b-966a-adae9ea022fe/WorldEnergyOutlook2023.pdf, TYNDP2024, TYNDP2022; Global Energy and Climate Model Documentation 2023, https://iea.blob.core.windows.net/assets/ff3a195d-762d-4284-8bb5-bd062d260cc5/GlobalEnergyandClimateModelDocumentation2023.pdf</t>
  </si>
  <si>
    <t>APS - The Announced Pledges Scenario</t>
  </si>
  <si>
    <t>5.76 (€/MWh)/ (1.6 €/GJ)</t>
  </si>
  <si>
    <t>5.472 (€/MWh)/ (1.52 €/GJ)</t>
  </si>
  <si>
    <t>Lignite (€/MWh)</t>
  </si>
  <si>
    <t>6.48 (€/MWh)/ (1.8 €/GJ)</t>
  </si>
  <si>
    <t>TYNDP2024; World Energy Outlook 2023, https://iea.blob.core.windows.net/assets/614bb748-dc5e-440b-966a-adae9ea022fe/WorldEnergyOutlook2023.pdf, TYNDP2024, TYNDP2022; Global Energy and Climate Model Documentation 2023, https://iea.blob.core.windows.net/assets/ff3a195d-762d-4284-8bb5-bd062d260cc5/GlobalEnergyandClimateModelDocumentation2023.pdf</t>
  </si>
  <si>
    <t>APS</t>
  </si>
  <si>
    <t>Heavy oil (€/MWh)</t>
  </si>
  <si>
    <t>38.19 (€/MWh)/ 10.61 (€/GJ)</t>
  </si>
  <si>
    <t>.</t>
  </si>
  <si>
    <t>30.962457337884 (€/MWh)/ 8.600683 (€/GJ)</t>
  </si>
  <si>
    <t>World Energy Outlook 2023; TYNDP2024, TYNDP2022; Global Energy and Climate Model Documentation 2023;</t>
  </si>
  <si>
    <t xml:space="preserve">APS - The Announced Pledges Scenario (APS) assumes all
national energy and climate targets made by governments are met in full and on time. </t>
  </si>
  <si>
    <t>Heavy oil</t>
  </si>
  <si>
    <t>1 boe to GJ</t>
  </si>
  <si>
    <t>30.96 (€/MWh)/ 8.60 (€/GJ)</t>
  </si>
  <si>
    <t>Global Energy and Climate Model Documentation 2023, https://iea.blob.core.windows.net/assets/ff3a195d-762d-4284-8bb5-bd062d260cc5/GlobalEnergyandClimateModelDocumentation2023.pdf</t>
  </si>
  <si>
    <t>Investment costs  (€/MW)</t>
  </si>
  <si>
    <t>Comments</t>
  </si>
  <si>
    <t>Archetypes</t>
  </si>
  <si>
    <t>RES</t>
  </si>
  <si>
    <t>OCO/IND</t>
  </si>
  <si>
    <t>Li-ion</t>
  </si>
  <si>
    <t>Values used in GRIMSEL</t>
  </si>
  <si>
    <t>VRFB</t>
  </si>
  <si>
    <t>Solar (€/MW/a)</t>
  </si>
  <si>
    <t xml:space="preserve">OPEX </t>
  </si>
  <si>
    <t>EU</t>
  </si>
  <si>
    <t>Also for CAPEX we may refer the same source</t>
  </si>
  <si>
    <t>Danish Energy Agency; TYNDP2024</t>
  </si>
  <si>
    <t>Swiss IND</t>
  </si>
  <si>
    <t>For CH:</t>
  </si>
  <si>
    <t xml:space="preserve">https://data.sccer-jasm.ch/ </t>
  </si>
  <si>
    <t>Swiss OCO</t>
  </si>
  <si>
    <t>nexus/danish</t>
  </si>
  <si>
    <t>Swiss RES</t>
  </si>
  <si>
    <t>Swiss CH</t>
  </si>
  <si>
    <t>VSE, source (same as wind)</t>
  </si>
  <si>
    <t>Wind onshore (€/MW/a)</t>
  </si>
  <si>
    <t>OPEX</t>
  </si>
  <si>
    <t>Swiss</t>
  </si>
  <si>
    <t>Utility-Scale Battery Storage - 2Hr</t>
  </si>
  <si>
    <t>OPEX (€/MW/a)</t>
  </si>
  <si>
    <t>Swiss IND/OCO</t>
  </si>
  <si>
    <t>Wind Offshore</t>
  </si>
  <si>
    <t>WIND_ON (MW)</t>
  </si>
  <si>
    <t>WIND_OFF (MW)</t>
  </si>
  <si>
    <t>GAS (MW)</t>
  </si>
  <si>
    <t>Source 2023</t>
  </si>
  <si>
    <t>DE_old</t>
  </si>
  <si>
    <t>Fraunhofer ISE</t>
  </si>
  <si>
    <t>DE_new</t>
  </si>
  <si>
    <t>FR_old</t>
  </si>
  <si>
    <t>FR_new</t>
  </si>
  <si>
    <t>AT_old</t>
  </si>
  <si>
    <t>ENTSO-E, TRANSPARENCY</t>
  </si>
  <si>
    <t>AT_new</t>
  </si>
  <si>
    <t>IT_old</t>
  </si>
  <si>
    <t>Fraunhofer ISE (OK)</t>
  </si>
  <si>
    <t>IT_new</t>
  </si>
  <si>
    <t xml:space="preserve"> https://www.terna.it/en/electric-system/grid/national-electricity-transmission-grid-development-plan/scenarios</t>
  </si>
  <si>
    <t>Demand_old (TWh/annual)</t>
  </si>
  <si>
    <t>Demand_new (TWh/annual)</t>
  </si>
  <si>
    <t>Comparison</t>
  </si>
  <si>
    <t>2050_old</t>
  </si>
  <si>
    <t>2050_new</t>
  </si>
  <si>
    <t>CO2_price (Eur/ton)</t>
  </si>
  <si>
    <t>Souces</t>
  </si>
  <si>
    <t>old</t>
  </si>
  <si>
    <t>Scaling factor</t>
  </si>
  <si>
    <t>new</t>
  </si>
  <si>
    <t>Zero BASIS; Source: Energy prospects 2050+, (April 12, 2022)</t>
  </si>
  <si>
    <t>IEA, 2022</t>
  </si>
  <si>
    <t>No offshore in CH</t>
  </si>
  <si>
    <t>No offshore in AT</t>
  </si>
  <si>
    <t>Introduction</t>
  </si>
  <si>
    <r>
      <t xml:space="preserve">In this dataset you may find the input data used for study with title: </t>
    </r>
    <r>
      <rPr>
        <b/>
        <sz val="11"/>
        <color theme="1"/>
        <rFont val="Calibri"/>
        <family val="2"/>
        <scheme val="minor"/>
      </rPr>
      <t>Assessing Flexibility from Electric Vehicles Using an Open-Source Energy System Model: Trade-Offs between Smart Charging, Vehicle-to-Grid and an Extensive Charging Infrastructure</t>
    </r>
    <r>
      <rPr>
        <sz val="11"/>
        <color theme="1"/>
        <rFont val="Calibri"/>
        <family val="2"/>
        <scheme val="minor"/>
      </rPr>
      <t xml:space="preserve">, published under </t>
    </r>
    <r>
      <rPr>
        <b/>
        <sz val="11"/>
        <color theme="1"/>
        <rFont val="Calibri"/>
        <family val="2"/>
        <scheme val="minor"/>
      </rPr>
      <t>Energy Journal (Elsevier)</t>
    </r>
  </si>
  <si>
    <t>Sources</t>
  </si>
  <si>
    <t>Swiss energy perspective 2050+</t>
  </si>
  <si>
    <t>Ten Year Network Development Plan from ENTSOE (TYNDP2024)</t>
  </si>
  <si>
    <t>Energy Outlook 2023, International Energy Agency (IEA); used for CO2 and fuel prices</t>
  </si>
  <si>
    <t>Swiss Transport Outlook</t>
  </si>
  <si>
    <t>Section of the dataset</t>
  </si>
  <si>
    <t>Installed capacities</t>
  </si>
  <si>
    <t>Input data for installed capacities based on energy sources (e.g., PV, wind onshore and offshore, etc) for Switzerland and its neighbouring countries for 2025 up to 2050</t>
  </si>
  <si>
    <t>Energy production</t>
  </si>
  <si>
    <t>Energy production based on technologies (including capacity factors for renewables) with sources from energy national plans</t>
  </si>
  <si>
    <t>Electricity demand</t>
  </si>
  <si>
    <t>Electricity demand for each country across years (up to 2050)</t>
  </si>
  <si>
    <t>CO2 &amp; fuel prices</t>
  </si>
  <si>
    <t>Based on report from Energy Outlook 2023 by IEA. The inputs here are used also for TYNDP2024</t>
  </si>
  <si>
    <t xml:space="preserve">Investment costs </t>
  </si>
  <si>
    <t>Investment costs for PV and stationary battery storage (as main variables used in this study)</t>
  </si>
  <si>
    <t>EV and V2G scenarios</t>
  </si>
  <si>
    <t>EV projections along V2G installed capacities</t>
  </si>
  <si>
    <t>Comparison of input data</t>
  </si>
  <si>
    <t>This study updates the input data aligning with TYNDP2024. The previous study used previous TYNDP scenarios (e.g., 2020). Here we compare the differences (e.g., installed capacities)</t>
  </si>
  <si>
    <t>Year</t>
  </si>
  <si>
    <t>Bass - SSs</t>
  </si>
  <si>
    <t>SSs</t>
  </si>
  <si>
    <t>100% EV - SSs</t>
  </si>
  <si>
    <t>Number of EVs across scenarios</t>
  </si>
  <si>
    <t xml:space="preserve">V2G installed capacities across scenarios </t>
  </si>
  <si>
    <t xml:space="preserve">Bi-weekly participation </t>
  </si>
  <si>
    <t>Weekly participation</t>
  </si>
  <si>
    <t>2xweek (twice-per-week) participation</t>
  </si>
  <si>
    <t>Information related to scenarios you may refer to previous study:</t>
  </si>
  <si>
    <t xml:space="preserve"> https://www.sciencedirect.com/science/article/pii/S1364032123010729</t>
  </si>
  <si>
    <t>Contact</t>
  </si>
  <si>
    <t xml:space="preserve">For additional information you may contact: </t>
  </si>
  <si>
    <t>arven.syla@unige.ch</t>
  </si>
  <si>
    <t>Supplementary information (dataset)</t>
  </si>
  <si>
    <t>National energy plans (e.g., NECP, TSO master plans) of Switzerland and its neighbouring countries (Austria, France, Italy, and Germany)</t>
  </si>
  <si>
    <t xml:space="preserve">TYNDP2022 </t>
  </si>
  <si>
    <t>Installed capacities on conventional plants (e.g., hydro) typically do not differ from previous scenarios</t>
  </si>
  <si>
    <t>Bass - Full electrification</t>
  </si>
  <si>
    <t xml:space="preserve">Full electrification </t>
  </si>
  <si>
    <t>Bass Model - Basis (bau)</t>
  </si>
  <si>
    <t>BASIS (bau)</t>
  </si>
  <si>
    <t>This sheet shows the comparison between the scenarios with the previous national plan vs recent projections</t>
  </si>
  <si>
    <t>Energy demand (TWh/year)</t>
  </si>
  <si>
    <t>Scenario</t>
  </si>
  <si>
    <t>Basis</t>
  </si>
  <si>
    <t>SS</t>
  </si>
  <si>
    <t>Full</t>
  </si>
  <si>
    <t>noV2G</t>
  </si>
  <si>
    <t xml:space="preserve">Basis </t>
  </si>
  <si>
    <t>Installed capacity</t>
  </si>
  <si>
    <t>biweekly</t>
  </si>
  <si>
    <t>2xweek</t>
  </si>
  <si>
    <t xml:space="preserve">SuS </t>
  </si>
  <si>
    <t>V2G_SFH</t>
  </si>
  <si>
    <t>V2G_MFH</t>
  </si>
  <si>
    <t>V2G</t>
  </si>
  <si>
    <t>Bass - Basis (bau)</t>
  </si>
  <si>
    <t>Annual EV demand in 2050</t>
  </si>
  <si>
    <t>EV electricity demand</t>
  </si>
  <si>
    <t>EV electricity demand across three scenarios considered in this study</t>
  </si>
  <si>
    <t>Charging_level_per_hour_Shopping_Education</t>
  </si>
  <si>
    <t>Day</t>
  </si>
  <si>
    <t>Hours_during_charging</t>
  </si>
  <si>
    <t>Normalized charging profiles based on activities</t>
  </si>
  <si>
    <t>Normalized EV profiles</t>
  </si>
  <si>
    <t>Charging_level_per_hour_Work</t>
  </si>
  <si>
    <t>Charging_level_per_hour_Home</t>
  </si>
  <si>
    <t>Charging_level_per_hour_Leisure activities (Public charging)</t>
  </si>
  <si>
    <t>Normalized EV profiles for workplace, public charging, home and other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</si>
</sst>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 #,##0_-;_-* &quot;-&quot;??_-;_-@_-"/>
    <numFmt numFmtId="165" formatCode="0.000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name val="Calibri"/>
      <family val="2"/>
      <scheme val="minor"/>
    </font>
    <font>
      <sz val="11"/>
      <color rgb="FF000000"/>
      <name val="Aptos Narrow"/>
      <family val="2"/>
    </font>
    <font>
      <b/>
      <sz val="14"/>
      <color theme="1"/>
      <name val="Calibri"/>
      <family val="2"/>
      <scheme val="minor"/>
    </font>
    <font>
      <b/>
      <u/>
      <sz val="14"/>
      <color theme="1"/>
      <name val="Calibri"/>
      <family val="2"/>
      <scheme val="minor"/>
    </font>
    <font>
      <b/>
      <u/>
      <sz val="22"/>
      <color theme="1"/>
      <name val="Calibri"/>
      <family val="2"/>
      <scheme val="minor"/>
    </font>
    <font>
      <sz val="9"/>
      <color indexed="81"/>
      <name val="Tahoma"/>
      <charset val="1"/>
    </font>
  </fonts>
  <fills count="3">
    <fill>
      <patternFill patternType="none"/>
    </fill>
    <fill>
      <patternFill patternType="gray125"/>
    </fill>
    <fill>
      <patternFill patternType="solid">
        <fgColor theme="7" tint="0.79998168889431442"/>
        <bgColor indexed="64"/>
      </patternFill>
    </fill>
  </fills>
  <borders count="25">
    <border>
      <left/>
      <right/>
      <top/>
      <bottom/>
      <diagonal/>
    </border>
    <border>
      <left/>
      <right/>
      <top/>
      <bottom style="thin">
        <color indexed="64"/>
      </bottom>
      <diagonal/>
    </border>
    <border>
      <left style="thin">
        <color indexed="64"/>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1" fillId="0" borderId="0"/>
    <xf numFmtId="0" fontId="4" fillId="0" borderId="0" applyNumberFormat="0" applyFill="0" applyBorder="0" applyAlignment="0" applyProtection="0"/>
    <xf numFmtId="9" fontId="1" fillId="0" borderId="0" applyFont="0" applyFill="0" applyBorder="0" applyAlignment="0" applyProtection="0"/>
  </cellStyleXfs>
  <cellXfs count="72">
    <xf numFmtId="0" fontId="0" fillId="0" borderId="0" xfId="0"/>
    <xf numFmtId="0" fontId="2" fillId="0" borderId="0" xfId="0" applyFont="1"/>
    <xf numFmtId="0" fontId="0" fillId="0" borderId="1" xfId="0" applyBorder="1"/>
    <xf numFmtId="0" fontId="4" fillId="0" borderId="0" xfId="2"/>
    <xf numFmtId="0" fontId="0" fillId="2" borderId="0" xfId="0" applyFill="1"/>
    <xf numFmtId="4" fontId="0" fillId="0" borderId="0" xfId="0" applyNumberFormat="1"/>
    <xf numFmtId="3" fontId="0" fillId="0" borderId="0" xfId="0" applyNumberFormat="1"/>
    <xf numFmtId="0" fontId="0" fillId="0" borderId="0" xfId="0" applyAlignment="1">
      <alignment horizontal="center"/>
    </xf>
    <xf numFmtId="164" fontId="0" fillId="0" borderId="0" xfId="0" applyNumberFormat="1"/>
    <xf numFmtId="2" fontId="0" fillId="0" borderId="0" xfId="0" applyNumberFormat="1"/>
    <xf numFmtId="0" fontId="0" fillId="0" borderId="2" xfId="0" applyBorder="1"/>
    <xf numFmtId="9" fontId="0" fillId="0" borderId="0" xfId="3" applyFont="1" applyFill="1"/>
    <xf numFmtId="0" fontId="4" fillId="0" borderId="0" xfId="2" applyFill="1"/>
    <xf numFmtId="10" fontId="0" fillId="0" borderId="0" xfId="3" applyNumberFormat="1" applyFont="1" applyFill="1"/>
    <xf numFmtId="0" fontId="5" fillId="0" borderId="0" xfId="0" applyFont="1"/>
    <xf numFmtId="165" fontId="0" fillId="0" borderId="1" xfId="0" applyNumberFormat="1" applyBorder="1"/>
    <xf numFmtId="0" fontId="2" fillId="0" borderId="0" xfId="0" applyFont="1" applyAlignment="1">
      <alignment horizontal="center"/>
    </xf>
    <xf numFmtId="0" fontId="0" fillId="0" borderId="0" xfId="0" applyAlignment="1">
      <alignment wrapText="1"/>
    </xf>
    <xf numFmtId="0" fontId="0" fillId="0" borderId="0" xfId="0" applyAlignment="1">
      <alignment horizontal="left"/>
    </xf>
    <xf numFmtId="0" fontId="0" fillId="0" borderId="3" xfId="0" applyBorder="1"/>
    <xf numFmtId="0" fontId="0" fillId="0" borderId="5" xfId="0" applyBorder="1"/>
    <xf numFmtId="0" fontId="0" fillId="0" borderId="7" xfId="0" applyBorder="1"/>
    <xf numFmtId="0" fontId="0" fillId="0" borderId="8" xfId="0" applyBorder="1"/>
    <xf numFmtId="0" fontId="0" fillId="0" borderId="9" xfId="0" applyBorder="1"/>
    <xf numFmtId="0" fontId="0" fillId="0" borderId="10" xfId="0" applyBorder="1"/>
    <xf numFmtId="0" fontId="2" fillId="0" borderId="4" xfId="0" applyFont="1" applyBorder="1" applyAlignment="1">
      <alignment wrapText="1"/>
    </xf>
    <xf numFmtId="0" fontId="2" fillId="0" borderId="5" xfId="0" applyFont="1" applyBorder="1"/>
    <xf numFmtId="0" fontId="2" fillId="0" borderId="6" xfId="0" applyFont="1" applyBorder="1"/>
    <xf numFmtId="0" fontId="2" fillId="0" borderId="3" xfId="0" applyFont="1" applyBorder="1"/>
    <xf numFmtId="0" fontId="2" fillId="0" borderId="9" xfId="0" applyFont="1" applyBorder="1"/>
    <xf numFmtId="0" fontId="2" fillId="0" borderId="8" xfId="0" applyFont="1" applyBorder="1"/>
    <xf numFmtId="0" fontId="2" fillId="0" borderId="10" xfId="0" applyFont="1" applyBorder="1"/>
    <xf numFmtId="0" fontId="2" fillId="0" borderId="8" xfId="0" applyFont="1" applyBorder="1" applyAlignment="1">
      <alignment wrapText="1"/>
    </xf>
    <xf numFmtId="0" fontId="0" fillId="0" borderId="6" xfId="0" applyBorder="1"/>
    <xf numFmtId="0" fontId="2" fillId="0" borderId="11" xfId="0" applyFont="1" applyBorder="1"/>
    <xf numFmtId="0" fontId="0" fillId="0" borderId="11" xfId="0" applyBorder="1"/>
    <xf numFmtId="2" fontId="0" fillId="0" borderId="1" xfId="0" applyNumberFormat="1" applyBorder="1"/>
    <xf numFmtId="2" fontId="0" fillId="0" borderId="4" xfId="0" applyNumberFormat="1" applyBorder="1"/>
    <xf numFmtId="2" fontId="0" fillId="0" borderId="5" xfId="0" applyNumberFormat="1" applyBorder="1"/>
    <xf numFmtId="2" fontId="0" fillId="0" borderId="7" xfId="0" applyNumberFormat="1" applyBorder="1"/>
    <xf numFmtId="0" fontId="2" fillId="0" borderId="11" xfId="0" applyFont="1" applyBorder="1" applyAlignment="1">
      <alignment horizontal="center"/>
    </xf>
    <xf numFmtId="0" fontId="2" fillId="0" borderId="12" xfId="0" applyFont="1" applyBorder="1"/>
    <xf numFmtId="0" fontId="6" fillId="0" borderId="0" xfId="0" applyFont="1"/>
    <xf numFmtId="2" fontId="6" fillId="0" borderId="0" xfId="0" applyNumberFormat="1" applyFont="1"/>
    <xf numFmtId="0" fontId="6" fillId="0" borderId="3" xfId="0" applyFont="1" applyBorder="1"/>
    <xf numFmtId="0" fontId="6" fillId="0" borderId="9" xfId="0" applyFont="1" applyBorder="1"/>
    <xf numFmtId="2" fontId="0" fillId="0" borderId="3" xfId="0" applyNumberFormat="1" applyBorder="1"/>
    <xf numFmtId="0" fontId="6" fillId="0" borderId="11" xfId="0" applyFont="1" applyBorder="1"/>
    <xf numFmtId="0" fontId="0" fillId="0" borderId="0" xfId="0" applyAlignment="1">
      <alignment vertical="center" wrapText="1"/>
    </xf>
    <xf numFmtId="0" fontId="8" fillId="0" borderId="0" xfId="0" applyFont="1"/>
    <xf numFmtId="0" fontId="0" fillId="0" borderId="0" xfId="0" applyAlignment="1">
      <alignment vertical="center"/>
    </xf>
    <xf numFmtId="0" fontId="0" fillId="0" borderId="0" xfId="0" applyAlignment="1">
      <alignment vertical="top" wrapText="1"/>
    </xf>
    <xf numFmtId="0" fontId="2" fillId="0" borderId="0" xfId="0" applyFont="1" applyAlignment="1">
      <alignment vertical="top"/>
    </xf>
    <xf numFmtId="0" fontId="0" fillId="0" borderId="13" xfId="0" applyBorder="1"/>
    <xf numFmtId="0" fontId="0" fillId="0" borderId="14" xfId="0" applyBorder="1"/>
    <xf numFmtId="0" fontId="0" fillId="0" borderId="15" xfId="0" applyBorder="1"/>
    <xf numFmtId="0" fontId="0" fillId="0" borderId="13" xfId="0" applyBorder="1" applyAlignment="1">
      <alignment vertical="top"/>
    </xf>
    <xf numFmtId="0" fontId="0" fillId="0" borderId="14" xfId="0" applyBorder="1" applyAlignment="1">
      <alignment vertical="top"/>
    </xf>
    <xf numFmtId="0" fontId="2" fillId="0" borderId="16" xfId="0" applyFont="1" applyBorder="1" applyAlignment="1">
      <alignment horizontal="left"/>
    </xf>
    <xf numFmtId="0" fontId="9" fillId="0" borderId="0" xfId="0" applyFont="1"/>
    <xf numFmtId="0" fontId="7" fillId="0" borderId="0" xfId="0" applyFont="1" applyAlignment="1">
      <alignment vertical="center"/>
    </xf>
    <xf numFmtId="0" fontId="0" fillId="0" borderId="0" xfId="0" applyAlignment="1">
      <alignment horizontal="center"/>
    </xf>
    <xf numFmtId="0" fontId="0" fillId="0" borderId="1" xfId="0" applyBorder="1" applyAlignment="1">
      <alignment horizontal="center"/>
    </xf>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0" xfId="0" applyBorder="1"/>
  </cellXfs>
  <cellStyles count="4">
    <cellStyle name="Hyperlink" xfId="2" builtinId="8"/>
    <cellStyle name="Normal" xfId="0" builtinId="0"/>
    <cellStyle name="Normal 10" xfId="1" xr:uid="{32C9809F-3212-4B3D-B1E7-D2AB838ED3B3}"/>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solidFill>
                <a:latin typeface="+mn-lt"/>
                <a:ea typeface="+mn-ea"/>
                <a:cs typeface="+mn-cs"/>
              </a:defRPr>
            </a:pPr>
            <a:r>
              <a:rPr lang="en-GB" sz="1400" b="0" i="0" u="none" strike="noStrike" kern="1200" spc="0" baseline="0">
                <a:solidFill>
                  <a:sysClr val="windowText" lastClr="000000">
                    <a:lumMod val="65000"/>
                    <a:lumOff val="35000"/>
                  </a:sysClr>
                </a:solidFill>
              </a:rPr>
              <a:t>Annual energy demand across scenarios in 2050</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'EV electricity demand'!$C$3</c:f>
              <c:strCache>
                <c:ptCount val="1"/>
                <c:pt idx="0">
                  <c:v>Energy demand (TWh/year)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 electricity demand'!$B$4:$B$6</c:f>
              <c:strCache>
                <c:ptCount val="3"/>
                <c:pt idx="0">
                  <c:v>Basis </c:v>
                </c:pt>
                <c:pt idx="1">
                  <c:v>SuS </c:v>
                </c:pt>
                <c:pt idx="2">
                  <c:v>Full</c:v>
                </c:pt>
              </c:strCache>
            </c:strRef>
          </c:cat>
          <c:val>
            <c:numRef>
              <c:f>'EV electricity demand'!$C$4:$C$6</c:f>
              <c:numCache>
                <c:formatCode>General</c:formatCode>
                <c:ptCount val="3"/>
                <c:pt idx="0">
                  <c:v>3.98</c:v>
                </c:pt>
                <c:pt idx="1">
                  <c:v>6.85</c:v>
                </c:pt>
                <c:pt idx="2">
                  <c:v>10.45</c:v>
                </c:pt>
              </c:numCache>
            </c:numRef>
          </c:val>
          <c:extLst>
            <c:ext xmlns:c16="http://schemas.microsoft.com/office/drawing/2014/chart" uri="{C3380CC4-5D6E-409C-BE32-E72D297353CC}">
              <c16:uniqueId val="{00000000-5D23-4C88-A266-B6612622786E}"/>
            </c:ext>
          </c:extLst>
        </c:ser>
        <c:dLbls>
          <c:dLblPos val="outEnd"/>
          <c:showLegendKey val="0"/>
          <c:showVal val="1"/>
          <c:showCatName val="0"/>
          <c:showSerName val="0"/>
          <c:showPercent val="0"/>
          <c:showBubbleSize val="0"/>
        </c:dLbls>
        <c:gapWidth val="219"/>
        <c:overlap val="-27"/>
        <c:axId val="1125231200"/>
        <c:axId val="1125225440"/>
      </c:barChart>
      <c:catAx>
        <c:axId val="1125231200"/>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GB"/>
                  <a:t>Scenarios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25225440"/>
        <c:crosses val="autoZero"/>
        <c:auto val="1"/>
        <c:lblAlgn val="ctr"/>
        <c:lblOffset val="100"/>
        <c:noMultiLvlLbl val="0"/>
      </c:catAx>
      <c:valAx>
        <c:axId val="112522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000" b="0" i="0" u="none" strike="noStrike" kern="1200" baseline="0">
                    <a:solidFill>
                      <a:sysClr val="windowText" lastClr="000000"/>
                    </a:solidFill>
                    <a:latin typeface="+mn-lt"/>
                    <a:ea typeface="+mn-ea"/>
                    <a:cs typeface="+mn-cs"/>
                  </a:defRPr>
                </a:pPr>
                <a:r>
                  <a:rPr lang="en-US" sz="1000" b="0" i="0" u="none" strike="noStrike" kern="1200" spc="0" baseline="0">
                    <a:solidFill>
                      <a:sysClr val="windowText" lastClr="000000"/>
                    </a:solidFill>
                  </a:rPr>
                  <a:t>Energy demand (TWh/year)</a:t>
                </a:r>
                <a:endParaRPr lang="en-GB"/>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25231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V2G</a:t>
            </a:r>
            <a:r>
              <a:rPr lang="en-GB" baseline="0"/>
              <a:t> installed capacities based on participation level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'EV electricity demand'!$I$5</c:f>
              <c:strCache>
                <c:ptCount val="1"/>
                <c:pt idx="0">
                  <c:v>V2G</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'EV electricity demand'!$J$3:$R$4</c:f>
              <c:multiLvlStrCache>
                <c:ptCount val="9"/>
                <c:lvl>
                  <c:pt idx="0">
                    <c:v>noV2G</c:v>
                  </c:pt>
                  <c:pt idx="1">
                    <c:v>biweekly</c:v>
                  </c:pt>
                  <c:pt idx="2">
                    <c:v>2xweek</c:v>
                  </c:pt>
                  <c:pt idx="3">
                    <c:v>noV2G</c:v>
                  </c:pt>
                  <c:pt idx="4">
                    <c:v>biweekly</c:v>
                  </c:pt>
                  <c:pt idx="5">
                    <c:v>2xweek</c:v>
                  </c:pt>
                  <c:pt idx="6">
                    <c:v>noV2G</c:v>
                  </c:pt>
                  <c:pt idx="7">
                    <c:v>biweekly</c:v>
                  </c:pt>
                  <c:pt idx="8">
                    <c:v>2xweek</c:v>
                  </c:pt>
                </c:lvl>
                <c:lvl>
                  <c:pt idx="0">
                    <c:v>Basis</c:v>
                  </c:pt>
                  <c:pt idx="3">
                    <c:v>SS</c:v>
                  </c:pt>
                  <c:pt idx="6">
                    <c:v>Full</c:v>
                  </c:pt>
                </c:lvl>
              </c:multiLvlStrCache>
            </c:multiLvlStrRef>
          </c:cat>
          <c:val>
            <c:numRef>
              <c:f>'EV electricity demand'!$J$5:$R$5</c:f>
              <c:numCache>
                <c:formatCode>General</c:formatCode>
                <c:ptCount val="9"/>
                <c:pt idx="0">
                  <c:v>0</c:v>
                </c:pt>
                <c:pt idx="1">
                  <c:v>949.76496699999893</c:v>
                </c:pt>
                <c:pt idx="2">
                  <c:v>3799.0798699999896</c:v>
                </c:pt>
                <c:pt idx="3">
                  <c:v>0</c:v>
                </c:pt>
                <c:pt idx="4">
                  <c:v>1636.5389255288001</c:v>
                </c:pt>
                <c:pt idx="5">
                  <c:v>6546.1557001149977</c:v>
                </c:pt>
                <c:pt idx="6">
                  <c:v>0</c:v>
                </c:pt>
                <c:pt idx="7">
                  <c:v>2494.5863596925974</c:v>
                </c:pt>
                <c:pt idx="8">
                  <c:v>9978.3454387704005</c:v>
                </c:pt>
              </c:numCache>
            </c:numRef>
          </c:val>
          <c:extLst>
            <c:ext xmlns:c16="http://schemas.microsoft.com/office/drawing/2014/chart" uri="{C3380CC4-5D6E-409C-BE32-E72D297353CC}">
              <c16:uniqueId val="{00000000-FE76-4C74-8D0E-7302D5C4B65E}"/>
            </c:ext>
          </c:extLst>
        </c:ser>
        <c:dLbls>
          <c:dLblPos val="outEnd"/>
          <c:showLegendKey val="0"/>
          <c:showVal val="1"/>
          <c:showCatName val="0"/>
          <c:showSerName val="0"/>
          <c:showPercent val="0"/>
          <c:showBubbleSize val="0"/>
        </c:dLbls>
        <c:gapWidth val="219"/>
        <c:overlap val="-27"/>
        <c:axId val="530313039"/>
        <c:axId val="530312079"/>
      </c:barChart>
      <c:catAx>
        <c:axId val="53031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Scenarios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312079"/>
        <c:crosses val="autoZero"/>
        <c:auto val="1"/>
        <c:lblAlgn val="ctr"/>
        <c:lblOffset val="100"/>
        <c:noMultiLvlLbl val="0"/>
      </c:catAx>
      <c:valAx>
        <c:axId val="53031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Installed capacity</a:t>
                </a:r>
                <a:r>
                  <a:rPr lang="en-GB" baseline="0"/>
                  <a:t>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3130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Difussion of EVs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 and V2G input data'!$C$1</c:f>
              <c:strCache>
                <c:ptCount val="1"/>
                <c:pt idx="0">
                  <c:v>Bass - Full electrification</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'EV and V2G input data'!$B$4:$B$9</c:f>
              <c:numCache>
                <c:formatCode>General</c:formatCode>
                <c:ptCount val="6"/>
                <c:pt idx="0">
                  <c:v>2025</c:v>
                </c:pt>
                <c:pt idx="1">
                  <c:v>2030</c:v>
                </c:pt>
                <c:pt idx="2">
                  <c:v>2035</c:v>
                </c:pt>
                <c:pt idx="3">
                  <c:v>2040</c:v>
                </c:pt>
                <c:pt idx="4">
                  <c:v>2045</c:v>
                </c:pt>
                <c:pt idx="5">
                  <c:v>2050</c:v>
                </c:pt>
              </c:numCache>
            </c:numRef>
          </c:cat>
          <c:val>
            <c:numRef>
              <c:f>'EV and V2G input data'!$C$4:$C$9</c:f>
              <c:numCache>
                <c:formatCode>General</c:formatCode>
                <c:ptCount val="6"/>
                <c:pt idx="0">
                  <c:v>320236.97694921831</c:v>
                </c:pt>
                <c:pt idx="1">
                  <c:v>1882605.7779635421</c:v>
                </c:pt>
                <c:pt idx="2">
                  <c:v>4210189.2522794129</c:v>
                </c:pt>
                <c:pt idx="3">
                  <c:v>4897720.787839992</c:v>
                </c:pt>
                <c:pt idx="4">
                  <c:v>4990268.422691104</c:v>
                </c:pt>
                <c:pt idx="5">
                  <c:v>5002379</c:v>
                </c:pt>
              </c:numCache>
            </c:numRef>
          </c:val>
          <c:smooth val="0"/>
          <c:extLst>
            <c:ext xmlns:c16="http://schemas.microsoft.com/office/drawing/2014/chart" uri="{C3380CC4-5D6E-409C-BE32-E72D297353CC}">
              <c16:uniqueId val="{00000000-B53B-4E5F-908C-3EFB98D3F895}"/>
            </c:ext>
          </c:extLst>
        </c:ser>
        <c:ser>
          <c:idx val="1"/>
          <c:order val="1"/>
          <c:tx>
            <c:strRef>
              <c:f>'EV and V2G input data'!$D$1</c:f>
              <c:strCache>
                <c:ptCount val="1"/>
                <c:pt idx="0">
                  <c:v>Bass - Basis (bau)</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Ref>
              <c:f>'EV and V2G input data'!$B$4:$B$9</c:f>
              <c:numCache>
                <c:formatCode>General</c:formatCode>
                <c:ptCount val="6"/>
                <c:pt idx="0">
                  <c:v>2025</c:v>
                </c:pt>
                <c:pt idx="1">
                  <c:v>2030</c:v>
                </c:pt>
                <c:pt idx="2">
                  <c:v>2035</c:v>
                </c:pt>
                <c:pt idx="3">
                  <c:v>2040</c:v>
                </c:pt>
                <c:pt idx="4">
                  <c:v>2045</c:v>
                </c:pt>
                <c:pt idx="5">
                  <c:v>2050</c:v>
                </c:pt>
              </c:numCache>
            </c:numRef>
          </c:cat>
          <c:val>
            <c:numRef>
              <c:f>'EV and V2G input data'!$D$4:$D$9</c:f>
              <c:numCache>
                <c:formatCode>General</c:formatCode>
                <c:ptCount val="6"/>
                <c:pt idx="0">
                  <c:v>121924.60801435054</c:v>
                </c:pt>
                <c:pt idx="1">
                  <c:v>716769.105524485</c:v>
                </c:pt>
                <c:pt idx="2">
                  <c:v>1602955.6584647619</c:v>
                </c:pt>
                <c:pt idx="3">
                  <c:v>1864721.2227331912</c:v>
                </c:pt>
                <c:pt idx="4">
                  <c:v>1899957.110260528</c:v>
                </c:pt>
                <c:pt idx="5">
                  <c:v>1904568</c:v>
                </c:pt>
              </c:numCache>
            </c:numRef>
          </c:val>
          <c:smooth val="0"/>
          <c:extLst>
            <c:ext xmlns:c16="http://schemas.microsoft.com/office/drawing/2014/chart" uri="{C3380CC4-5D6E-409C-BE32-E72D297353CC}">
              <c16:uniqueId val="{00000001-B53B-4E5F-908C-3EFB98D3F895}"/>
            </c:ext>
          </c:extLst>
        </c:ser>
        <c:ser>
          <c:idx val="2"/>
          <c:order val="2"/>
          <c:tx>
            <c:strRef>
              <c:f>'EV and V2G input data'!$E$1</c:f>
              <c:strCache>
                <c:ptCount val="1"/>
                <c:pt idx="0">
                  <c:v>Bass - SSs</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numRef>
              <c:f>'EV and V2G input data'!$B$4:$B$9</c:f>
              <c:numCache>
                <c:formatCode>General</c:formatCode>
                <c:ptCount val="6"/>
                <c:pt idx="0">
                  <c:v>2025</c:v>
                </c:pt>
                <c:pt idx="1">
                  <c:v>2030</c:v>
                </c:pt>
                <c:pt idx="2">
                  <c:v>2035</c:v>
                </c:pt>
                <c:pt idx="3">
                  <c:v>2040</c:v>
                </c:pt>
                <c:pt idx="4">
                  <c:v>2045</c:v>
                </c:pt>
                <c:pt idx="5">
                  <c:v>2050</c:v>
                </c:pt>
              </c:numCache>
            </c:numRef>
          </c:cat>
          <c:val>
            <c:numRef>
              <c:f>'EV and V2G input data'!$E$4:$E$9</c:f>
              <c:numCache>
                <c:formatCode>General</c:formatCode>
                <c:ptCount val="6"/>
                <c:pt idx="0">
                  <c:v>210087.04548927181</c:v>
                </c:pt>
                <c:pt idx="1">
                  <c:v>1235057.5173463211</c:v>
                </c:pt>
                <c:pt idx="2">
                  <c:v>2762036.5061787637</c:v>
                </c:pt>
                <c:pt idx="3">
                  <c:v>3213082.0736290496</c:v>
                </c:pt>
                <c:pt idx="4">
                  <c:v>3273796.6711690244</c:v>
                </c:pt>
                <c:pt idx="5">
                  <c:v>3281741.6481364998</c:v>
                </c:pt>
              </c:numCache>
            </c:numRef>
          </c:val>
          <c:smooth val="0"/>
          <c:extLst>
            <c:ext xmlns:c16="http://schemas.microsoft.com/office/drawing/2014/chart" uri="{C3380CC4-5D6E-409C-BE32-E72D297353CC}">
              <c16:uniqueId val="{00000002-B53B-4E5F-908C-3EFB98D3F895}"/>
            </c:ext>
          </c:extLst>
        </c:ser>
        <c:dLbls>
          <c:showLegendKey val="0"/>
          <c:showVal val="0"/>
          <c:showCatName val="0"/>
          <c:showSerName val="0"/>
          <c:showPercent val="0"/>
          <c:showBubbleSize val="0"/>
        </c:dLbls>
        <c:marker val="1"/>
        <c:smooth val="0"/>
        <c:axId val="587623823"/>
        <c:axId val="587645903"/>
      </c:lineChart>
      <c:catAx>
        <c:axId val="587623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87645903"/>
        <c:crosses val="autoZero"/>
        <c:auto val="1"/>
        <c:lblAlgn val="ctr"/>
        <c:lblOffset val="100"/>
        <c:noMultiLvlLbl val="0"/>
      </c:catAx>
      <c:valAx>
        <c:axId val="58764590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Number of EVs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23823"/>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Wind offshore capacities (old vs new projections)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barChart>
        <c:barDir val="col"/>
        <c:grouping val="clustered"/>
        <c:varyColors val="0"/>
        <c:ser>
          <c:idx val="0"/>
          <c:order val="0"/>
          <c:tx>
            <c:strRef>
              <c:f>'Comparison of scenarios'!$C$3</c:f>
              <c:strCache>
                <c:ptCount val="1"/>
                <c:pt idx="0">
                  <c:v>2030</c:v>
                </c:pt>
              </c:strCache>
            </c:strRef>
          </c:tx>
          <c:spPr>
            <a:solidFill>
              <a:schemeClr val="accent1"/>
            </a:solidFill>
            <a:ln>
              <a:noFill/>
            </a:ln>
            <a:effectLst/>
          </c:spPr>
          <c:invertIfNegative val="0"/>
          <c:cat>
            <c:multiLvlStrRef>
              <c:f>'Comparison of scenarios'!$A$4:$B$11</c:f>
              <c:multiLvlStrCache>
                <c:ptCount val="8"/>
                <c:lvl>
                  <c:pt idx="0">
                    <c:v>DE_old</c:v>
                  </c:pt>
                  <c:pt idx="1">
                    <c:v>DE_new</c:v>
                  </c:pt>
                  <c:pt idx="2">
                    <c:v>FR_old</c:v>
                  </c:pt>
                  <c:pt idx="3">
                    <c:v>FR_new</c:v>
                  </c:pt>
                  <c:pt idx="4">
                    <c:v>AT_old</c:v>
                  </c:pt>
                  <c:pt idx="5">
                    <c:v>AT_new</c:v>
                  </c:pt>
                  <c:pt idx="6">
                    <c:v>IT_old</c:v>
                  </c:pt>
                  <c:pt idx="7">
                    <c:v>IT_new</c:v>
                  </c:pt>
                </c:lvl>
                <c:lvl>
                  <c:pt idx="0">
                    <c:v>DE</c:v>
                  </c:pt>
                  <c:pt idx="2">
                    <c:v>FR</c:v>
                  </c:pt>
                  <c:pt idx="4">
                    <c:v>AT</c:v>
                  </c:pt>
                  <c:pt idx="6">
                    <c:v>IT</c:v>
                  </c:pt>
                </c:lvl>
              </c:multiLvlStrCache>
            </c:multiLvlStrRef>
          </c:cat>
          <c:val>
            <c:numRef>
              <c:f>'Comparison of scenarios'!$P$4:$P$11</c:f>
              <c:numCache>
                <c:formatCode>General</c:formatCode>
                <c:ptCount val="8"/>
                <c:pt idx="0">
                  <c:v>11931.47076</c:v>
                </c:pt>
                <c:pt idx="1">
                  <c:v>33521</c:v>
                </c:pt>
                <c:pt idx="2">
                  <c:v>7856.5412189999997</c:v>
                </c:pt>
                <c:pt idx="3">
                  <c:v>3893</c:v>
                </c:pt>
                <c:pt idx="4">
                  <c:v>0</c:v>
                </c:pt>
                <c:pt idx="5">
                  <c:v>0</c:v>
                </c:pt>
                <c:pt idx="6">
                  <c:v>0</c:v>
                </c:pt>
                <c:pt idx="7">
                  <c:v>8500</c:v>
                </c:pt>
              </c:numCache>
            </c:numRef>
          </c:val>
          <c:extLst>
            <c:ext xmlns:c16="http://schemas.microsoft.com/office/drawing/2014/chart" uri="{C3380CC4-5D6E-409C-BE32-E72D297353CC}">
              <c16:uniqueId val="{00000000-8483-470C-AC20-98DD243635EF}"/>
            </c:ext>
          </c:extLst>
        </c:ser>
        <c:ser>
          <c:idx val="1"/>
          <c:order val="1"/>
          <c:tx>
            <c:strRef>
              <c:f>'Comparison of scenarios'!$D$3</c:f>
              <c:strCache>
                <c:ptCount val="1"/>
                <c:pt idx="0">
                  <c:v>2040</c:v>
                </c:pt>
              </c:strCache>
            </c:strRef>
          </c:tx>
          <c:spPr>
            <a:solidFill>
              <a:schemeClr val="accent2"/>
            </a:solidFill>
            <a:ln>
              <a:noFill/>
            </a:ln>
            <a:effectLst/>
          </c:spPr>
          <c:invertIfNegative val="0"/>
          <c:cat>
            <c:multiLvlStrRef>
              <c:f>'Comparison of scenarios'!$A$4:$B$11</c:f>
              <c:multiLvlStrCache>
                <c:ptCount val="8"/>
                <c:lvl>
                  <c:pt idx="0">
                    <c:v>DE_old</c:v>
                  </c:pt>
                  <c:pt idx="1">
                    <c:v>DE_new</c:v>
                  </c:pt>
                  <c:pt idx="2">
                    <c:v>FR_old</c:v>
                  </c:pt>
                  <c:pt idx="3">
                    <c:v>FR_new</c:v>
                  </c:pt>
                  <c:pt idx="4">
                    <c:v>AT_old</c:v>
                  </c:pt>
                  <c:pt idx="5">
                    <c:v>AT_new</c:v>
                  </c:pt>
                  <c:pt idx="6">
                    <c:v>IT_old</c:v>
                  </c:pt>
                  <c:pt idx="7">
                    <c:v>IT_new</c:v>
                  </c:pt>
                </c:lvl>
                <c:lvl>
                  <c:pt idx="0">
                    <c:v>DE</c:v>
                  </c:pt>
                  <c:pt idx="2">
                    <c:v>FR</c:v>
                  </c:pt>
                  <c:pt idx="4">
                    <c:v>AT</c:v>
                  </c:pt>
                  <c:pt idx="6">
                    <c:v>IT</c:v>
                  </c:pt>
                </c:lvl>
              </c:multiLvlStrCache>
            </c:multiLvlStrRef>
          </c:cat>
          <c:val>
            <c:numRef>
              <c:f>'Comparison of scenarios'!$Q$4:$Q$11</c:f>
              <c:numCache>
                <c:formatCode>General</c:formatCode>
                <c:ptCount val="8"/>
                <c:pt idx="0">
                  <c:v>14209.95066</c:v>
                </c:pt>
                <c:pt idx="1">
                  <c:v>65059</c:v>
                </c:pt>
                <c:pt idx="2">
                  <c:v>9416.0721780000003</c:v>
                </c:pt>
                <c:pt idx="3">
                  <c:v>21993</c:v>
                </c:pt>
                <c:pt idx="4">
                  <c:v>0</c:v>
                </c:pt>
                <c:pt idx="5">
                  <c:v>0</c:v>
                </c:pt>
                <c:pt idx="6">
                  <c:v>0</c:v>
                </c:pt>
                <c:pt idx="7">
                  <c:v>18500</c:v>
                </c:pt>
              </c:numCache>
            </c:numRef>
          </c:val>
          <c:extLst>
            <c:ext xmlns:c16="http://schemas.microsoft.com/office/drawing/2014/chart" uri="{C3380CC4-5D6E-409C-BE32-E72D297353CC}">
              <c16:uniqueId val="{00000001-8483-470C-AC20-98DD243635EF}"/>
            </c:ext>
          </c:extLst>
        </c:ser>
        <c:ser>
          <c:idx val="2"/>
          <c:order val="2"/>
          <c:tx>
            <c:strRef>
              <c:f>'Comparison of scenarios'!$E$3</c:f>
              <c:strCache>
                <c:ptCount val="1"/>
                <c:pt idx="0">
                  <c:v>2050</c:v>
                </c:pt>
              </c:strCache>
            </c:strRef>
          </c:tx>
          <c:spPr>
            <a:solidFill>
              <a:schemeClr val="accent3"/>
            </a:solidFill>
            <a:ln>
              <a:noFill/>
            </a:ln>
            <a:effectLst/>
          </c:spPr>
          <c:invertIfNegative val="0"/>
          <c:cat>
            <c:multiLvlStrRef>
              <c:f>'Comparison of scenarios'!$A$4:$B$11</c:f>
              <c:multiLvlStrCache>
                <c:ptCount val="8"/>
                <c:lvl>
                  <c:pt idx="0">
                    <c:v>DE_old</c:v>
                  </c:pt>
                  <c:pt idx="1">
                    <c:v>DE_new</c:v>
                  </c:pt>
                  <c:pt idx="2">
                    <c:v>FR_old</c:v>
                  </c:pt>
                  <c:pt idx="3">
                    <c:v>FR_new</c:v>
                  </c:pt>
                  <c:pt idx="4">
                    <c:v>AT_old</c:v>
                  </c:pt>
                  <c:pt idx="5">
                    <c:v>AT_new</c:v>
                  </c:pt>
                  <c:pt idx="6">
                    <c:v>IT_old</c:v>
                  </c:pt>
                  <c:pt idx="7">
                    <c:v>IT_new</c:v>
                  </c:pt>
                </c:lvl>
                <c:lvl>
                  <c:pt idx="0">
                    <c:v>DE</c:v>
                  </c:pt>
                  <c:pt idx="2">
                    <c:v>FR</c:v>
                  </c:pt>
                  <c:pt idx="4">
                    <c:v>AT</c:v>
                  </c:pt>
                  <c:pt idx="6">
                    <c:v>IT</c:v>
                  </c:pt>
                </c:lvl>
              </c:multiLvlStrCache>
            </c:multiLvlStrRef>
          </c:cat>
          <c:val>
            <c:numRef>
              <c:f>'Comparison of scenarios'!$R$4:$R$11</c:f>
              <c:numCache>
                <c:formatCode>General</c:formatCode>
                <c:ptCount val="8"/>
                <c:pt idx="0">
                  <c:v>17720.148160000001</c:v>
                </c:pt>
                <c:pt idx="1">
                  <c:v>68780</c:v>
                </c:pt>
                <c:pt idx="2">
                  <c:v>14698.43088</c:v>
                </c:pt>
                <c:pt idx="3">
                  <c:v>39993</c:v>
                </c:pt>
                <c:pt idx="4">
                  <c:v>0</c:v>
                </c:pt>
                <c:pt idx="5">
                  <c:v>0</c:v>
                </c:pt>
                <c:pt idx="6">
                  <c:v>0</c:v>
                </c:pt>
                <c:pt idx="7">
                  <c:v>18500</c:v>
                </c:pt>
              </c:numCache>
            </c:numRef>
          </c:val>
          <c:extLst>
            <c:ext xmlns:c16="http://schemas.microsoft.com/office/drawing/2014/chart" uri="{C3380CC4-5D6E-409C-BE32-E72D297353CC}">
              <c16:uniqueId val="{00000002-8483-470C-AC20-98DD243635EF}"/>
            </c:ext>
          </c:extLst>
        </c:ser>
        <c:dLbls>
          <c:showLegendKey val="0"/>
          <c:showVal val="0"/>
          <c:showCatName val="0"/>
          <c:showSerName val="0"/>
          <c:showPercent val="0"/>
          <c:showBubbleSize val="0"/>
        </c:dLbls>
        <c:gapWidth val="219"/>
        <c:overlap val="-27"/>
        <c:axId val="1166834144"/>
        <c:axId val="732775104"/>
      </c:barChart>
      <c:lineChart>
        <c:grouping val="stacked"/>
        <c:varyColors val="0"/>
        <c:ser>
          <c:idx val="3"/>
          <c:order val="3"/>
          <c:tx>
            <c:v>2023</c:v>
          </c:tx>
          <c:spPr>
            <a:ln w="28575" cap="rnd">
              <a:solidFill>
                <a:schemeClr val="accent4"/>
              </a:solidFill>
              <a:round/>
            </a:ln>
            <a:effectLst/>
          </c:spPr>
          <c:marker>
            <c:symbol val="none"/>
          </c:marker>
          <c:val>
            <c:numRef>
              <c:f>'Comparison of scenarios'!$S$4:$S$11</c:f>
              <c:numCache>
                <c:formatCode>General</c:formatCode>
                <c:ptCount val="8"/>
                <c:pt idx="0">
                  <c:v>8380</c:v>
                </c:pt>
                <c:pt idx="1">
                  <c:v>8380</c:v>
                </c:pt>
                <c:pt idx="2">
                  <c:v>490</c:v>
                </c:pt>
                <c:pt idx="3">
                  <c:v>490</c:v>
                </c:pt>
                <c:pt idx="4">
                  <c:v>0</c:v>
                </c:pt>
                <c:pt idx="5">
                  <c:v>0</c:v>
                </c:pt>
                <c:pt idx="6">
                  <c:v>0</c:v>
                </c:pt>
                <c:pt idx="7">
                  <c:v>0</c:v>
                </c:pt>
              </c:numCache>
            </c:numRef>
          </c:val>
          <c:smooth val="0"/>
          <c:extLst>
            <c:ext xmlns:c16="http://schemas.microsoft.com/office/drawing/2014/chart" uri="{C3380CC4-5D6E-409C-BE32-E72D297353CC}">
              <c16:uniqueId val="{00000004-8483-470C-AC20-98DD243635EF}"/>
            </c:ext>
          </c:extLst>
        </c:ser>
        <c:dLbls>
          <c:showLegendKey val="0"/>
          <c:showVal val="0"/>
          <c:showCatName val="0"/>
          <c:showSerName val="0"/>
          <c:showPercent val="0"/>
          <c:showBubbleSize val="0"/>
        </c:dLbls>
        <c:marker val="1"/>
        <c:smooth val="0"/>
        <c:axId val="1166834144"/>
        <c:axId val="732775104"/>
      </c:lineChart>
      <c:catAx>
        <c:axId val="116683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732775104"/>
        <c:crosses val="autoZero"/>
        <c:auto val="1"/>
        <c:lblAlgn val="ctr"/>
        <c:lblOffset val="100"/>
        <c:noMultiLvlLbl val="0"/>
      </c:catAx>
      <c:valAx>
        <c:axId val="73277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Installed capacity (MW)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166834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CO2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barChart>
        <c:barDir val="col"/>
        <c:grouping val="clustered"/>
        <c:varyColors val="0"/>
        <c:ser>
          <c:idx val="0"/>
          <c:order val="0"/>
          <c:tx>
            <c:strRef>
              <c:f>'Comparison of scenarios'!$C$24</c:f>
              <c:strCache>
                <c:ptCount val="1"/>
                <c:pt idx="0">
                  <c:v>2030</c:v>
                </c:pt>
              </c:strCache>
            </c:strRef>
          </c:tx>
          <c:spPr>
            <a:solidFill>
              <a:schemeClr val="accent1"/>
            </a:solidFill>
            <a:ln>
              <a:noFill/>
            </a:ln>
            <a:effectLst/>
          </c:spPr>
          <c:invertIfNegative val="0"/>
          <c:cat>
            <c:multiLvlStrRef>
              <c:f>'Comparison of scenarios'!$A$25:$B$28</c:f>
              <c:multiLvlStrCache>
                <c:ptCount val="4"/>
                <c:lvl>
                  <c:pt idx="0">
                    <c:v>old</c:v>
                  </c:pt>
                  <c:pt idx="1">
                    <c:v>new</c:v>
                  </c:pt>
                  <c:pt idx="2">
                    <c:v>old</c:v>
                  </c:pt>
                  <c:pt idx="3">
                    <c:v>new</c:v>
                  </c:pt>
                </c:lvl>
                <c:lvl>
                  <c:pt idx="0">
                    <c:v>EU</c:v>
                  </c:pt>
                  <c:pt idx="2">
                    <c:v>Swiss</c:v>
                  </c:pt>
                </c:lvl>
              </c:multiLvlStrCache>
            </c:multiLvlStrRef>
          </c:cat>
          <c:val>
            <c:numRef>
              <c:f>'Comparison of scenarios'!$C$25:$C$28</c:f>
              <c:numCache>
                <c:formatCode>General</c:formatCode>
                <c:ptCount val="4"/>
                <c:pt idx="0">
                  <c:v>33</c:v>
                </c:pt>
                <c:pt idx="1">
                  <c:v>113.39999999999999</c:v>
                </c:pt>
                <c:pt idx="2">
                  <c:v>85.320833333333297</c:v>
                </c:pt>
                <c:pt idx="3">
                  <c:v>32.57</c:v>
                </c:pt>
              </c:numCache>
            </c:numRef>
          </c:val>
          <c:extLst>
            <c:ext xmlns:c16="http://schemas.microsoft.com/office/drawing/2014/chart" uri="{C3380CC4-5D6E-409C-BE32-E72D297353CC}">
              <c16:uniqueId val="{00000000-F58E-4EBB-9F55-166B3200FE43}"/>
            </c:ext>
          </c:extLst>
        </c:ser>
        <c:ser>
          <c:idx val="1"/>
          <c:order val="1"/>
          <c:tx>
            <c:strRef>
              <c:f>'Comparison of scenarios'!$D$24</c:f>
              <c:strCache>
                <c:ptCount val="1"/>
                <c:pt idx="0">
                  <c:v>2040</c:v>
                </c:pt>
              </c:strCache>
            </c:strRef>
          </c:tx>
          <c:spPr>
            <a:solidFill>
              <a:schemeClr val="accent2"/>
            </a:solidFill>
            <a:ln>
              <a:noFill/>
            </a:ln>
            <a:effectLst/>
          </c:spPr>
          <c:invertIfNegative val="0"/>
          <c:cat>
            <c:multiLvlStrRef>
              <c:f>'Comparison of scenarios'!$A$25:$B$28</c:f>
              <c:multiLvlStrCache>
                <c:ptCount val="4"/>
                <c:lvl>
                  <c:pt idx="0">
                    <c:v>old</c:v>
                  </c:pt>
                  <c:pt idx="1">
                    <c:v>new</c:v>
                  </c:pt>
                  <c:pt idx="2">
                    <c:v>old</c:v>
                  </c:pt>
                  <c:pt idx="3">
                    <c:v>new</c:v>
                  </c:pt>
                </c:lvl>
                <c:lvl>
                  <c:pt idx="0">
                    <c:v>EU</c:v>
                  </c:pt>
                  <c:pt idx="2">
                    <c:v>Swiss</c:v>
                  </c:pt>
                </c:lvl>
              </c:multiLvlStrCache>
            </c:multiLvlStrRef>
          </c:cat>
          <c:val>
            <c:numRef>
              <c:f>'Comparison of scenarios'!$D$25:$D$28</c:f>
              <c:numCache>
                <c:formatCode>General</c:formatCode>
                <c:ptCount val="4"/>
                <c:pt idx="0">
                  <c:v>50</c:v>
                </c:pt>
                <c:pt idx="1">
                  <c:v>147</c:v>
                </c:pt>
                <c:pt idx="2">
                  <c:v>102.320833333333</c:v>
                </c:pt>
                <c:pt idx="3">
                  <c:v>140</c:v>
                </c:pt>
              </c:numCache>
            </c:numRef>
          </c:val>
          <c:extLst>
            <c:ext xmlns:c16="http://schemas.microsoft.com/office/drawing/2014/chart" uri="{C3380CC4-5D6E-409C-BE32-E72D297353CC}">
              <c16:uniqueId val="{00000001-F58E-4EBB-9F55-166B3200FE43}"/>
            </c:ext>
          </c:extLst>
        </c:ser>
        <c:ser>
          <c:idx val="2"/>
          <c:order val="2"/>
          <c:tx>
            <c:strRef>
              <c:f>'Comparison of scenarios'!$E$24</c:f>
              <c:strCache>
                <c:ptCount val="1"/>
                <c:pt idx="0">
                  <c:v>2050</c:v>
                </c:pt>
              </c:strCache>
            </c:strRef>
          </c:tx>
          <c:spPr>
            <a:solidFill>
              <a:schemeClr val="accent3"/>
            </a:solidFill>
            <a:ln>
              <a:noFill/>
            </a:ln>
            <a:effectLst/>
          </c:spPr>
          <c:invertIfNegative val="0"/>
          <c:cat>
            <c:multiLvlStrRef>
              <c:f>'Comparison of scenarios'!$A$25:$B$28</c:f>
              <c:multiLvlStrCache>
                <c:ptCount val="4"/>
                <c:lvl>
                  <c:pt idx="0">
                    <c:v>old</c:v>
                  </c:pt>
                  <c:pt idx="1">
                    <c:v>new</c:v>
                  </c:pt>
                  <c:pt idx="2">
                    <c:v>old</c:v>
                  </c:pt>
                  <c:pt idx="3">
                    <c:v>new</c:v>
                  </c:pt>
                </c:lvl>
                <c:lvl>
                  <c:pt idx="0">
                    <c:v>EU</c:v>
                  </c:pt>
                  <c:pt idx="2">
                    <c:v>Swiss</c:v>
                  </c:pt>
                </c:lvl>
              </c:multiLvlStrCache>
            </c:multiLvlStrRef>
          </c:cat>
          <c:val>
            <c:numRef>
              <c:f>'Comparison of scenarios'!$E$25:$E$28</c:f>
              <c:numCache>
                <c:formatCode>General</c:formatCode>
                <c:ptCount val="4"/>
                <c:pt idx="0">
                  <c:v>88</c:v>
                </c:pt>
                <c:pt idx="1">
                  <c:v>168</c:v>
                </c:pt>
                <c:pt idx="2">
                  <c:v>140.32083333333301</c:v>
                </c:pt>
                <c:pt idx="3">
                  <c:v>397</c:v>
                </c:pt>
              </c:numCache>
            </c:numRef>
          </c:val>
          <c:extLst>
            <c:ext xmlns:c16="http://schemas.microsoft.com/office/drawing/2014/chart" uri="{C3380CC4-5D6E-409C-BE32-E72D297353CC}">
              <c16:uniqueId val="{00000002-F58E-4EBB-9F55-166B3200FE43}"/>
            </c:ext>
          </c:extLst>
        </c:ser>
        <c:dLbls>
          <c:showLegendKey val="0"/>
          <c:showVal val="0"/>
          <c:showCatName val="0"/>
          <c:showSerName val="0"/>
          <c:showPercent val="0"/>
          <c:showBubbleSize val="0"/>
        </c:dLbls>
        <c:gapWidth val="208"/>
        <c:axId val="1327063824"/>
        <c:axId val="1327538320"/>
      </c:barChart>
      <c:lineChart>
        <c:grouping val="standard"/>
        <c:varyColors val="0"/>
        <c:ser>
          <c:idx val="3"/>
          <c:order val="3"/>
          <c:tx>
            <c:v>2023</c:v>
          </c:tx>
          <c:spPr>
            <a:ln w="38100" cap="rnd">
              <a:solidFill>
                <a:schemeClr val="accent4"/>
              </a:solidFill>
              <a:prstDash val="sysDot"/>
              <a:round/>
            </a:ln>
            <a:effectLst/>
          </c:spPr>
          <c:marker>
            <c:symbol val="none"/>
          </c:marker>
          <c:val>
            <c:numRef>
              <c:f>'Comparison of scenarios'!$F$25:$F$28</c:f>
              <c:numCache>
                <c:formatCode>General</c:formatCode>
                <c:ptCount val="4"/>
                <c:pt idx="0">
                  <c:v>90</c:v>
                </c:pt>
                <c:pt idx="1">
                  <c:v>90</c:v>
                </c:pt>
                <c:pt idx="2">
                  <c:v>90</c:v>
                </c:pt>
                <c:pt idx="3">
                  <c:v>90</c:v>
                </c:pt>
              </c:numCache>
            </c:numRef>
          </c:val>
          <c:smooth val="0"/>
          <c:extLst>
            <c:ext xmlns:c16="http://schemas.microsoft.com/office/drawing/2014/chart" uri="{C3380CC4-5D6E-409C-BE32-E72D297353CC}">
              <c16:uniqueId val="{00000003-F58E-4EBB-9F55-166B3200FE43}"/>
            </c:ext>
          </c:extLst>
        </c:ser>
        <c:dLbls>
          <c:showLegendKey val="0"/>
          <c:showVal val="0"/>
          <c:showCatName val="0"/>
          <c:showSerName val="0"/>
          <c:showPercent val="0"/>
          <c:showBubbleSize val="0"/>
        </c:dLbls>
        <c:marker val="1"/>
        <c:smooth val="0"/>
        <c:axId val="1327063824"/>
        <c:axId val="1327538320"/>
      </c:lineChart>
      <c:catAx>
        <c:axId val="132706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327538320"/>
        <c:crosses val="autoZero"/>
        <c:auto val="1"/>
        <c:lblAlgn val="ctr"/>
        <c:lblOffset val="100"/>
        <c:noMultiLvlLbl val="0"/>
      </c:catAx>
      <c:valAx>
        <c:axId val="132753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CO2</a:t>
                </a:r>
                <a:r>
                  <a:rPr lang="en-GB" baseline="0"/>
                  <a:t> prices (€/ton)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327063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Electricity</a:t>
            </a:r>
            <a:r>
              <a:rPr lang="en-GB" baseline="0"/>
              <a:t> d</a:t>
            </a:r>
            <a:r>
              <a:rPr lang="en-GB"/>
              <a:t>emand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barChart>
        <c:barDir val="col"/>
        <c:grouping val="clustered"/>
        <c:varyColors val="0"/>
        <c:ser>
          <c:idx val="0"/>
          <c:order val="0"/>
          <c:tx>
            <c:strRef>
              <c:f>'Comparison of scenarios'!$O$15</c:f>
              <c:strCache>
                <c:ptCount val="1"/>
                <c:pt idx="0">
                  <c:v>2050_old</c:v>
                </c:pt>
              </c:strCache>
            </c:strRef>
          </c:tx>
          <c:spPr>
            <a:solidFill>
              <a:schemeClr val="accent1"/>
            </a:solidFill>
            <a:ln>
              <a:noFill/>
            </a:ln>
            <a:effectLst/>
          </c:spPr>
          <c:invertIfNegative val="0"/>
          <c:cat>
            <c:strRef>
              <c:f>'Comparison of scenarios'!$N$16:$N$19</c:f>
              <c:strCache>
                <c:ptCount val="4"/>
                <c:pt idx="0">
                  <c:v>AT</c:v>
                </c:pt>
                <c:pt idx="1">
                  <c:v>DE</c:v>
                </c:pt>
                <c:pt idx="2">
                  <c:v>FR</c:v>
                </c:pt>
                <c:pt idx="3">
                  <c:v>IT</c:v>
                </c:pt>
              </c:strCache>
            </c:strRef>
          </c:cat>
          <c:val>
            <c:numRef>
              <c:f>'Comparison of scenarios'!$O$16:$O$19</c:f>
              <c:numCache>
                <c:formatCode>General</c:formatCode>
                <c:ptCount val="4"/>
                <c:pt idx="0">
                  <c:v>82.845883214709886</c:v>
                </c:pt>
                <c:pt idx="1">
                  <c:v>579.824691012632</c:v>
                </c:pt>
                <c:pt idx="2">
                  <c:v>547.50921728896799</c:v>
                </c:pt>
                <c:pt idx="3">
                  <c:v>394.88282698243802</c:v>
                </c:pt>
              </c:numCache>
            </c:numRef>
          </c:val>
          <c:extLst>
            <c:ext xmlns:c16="http://schemas.microsoft.com/office/drawing/2014/chart" uri="{C3380CC4-5D6E-409C-BE32-E72D297353CC}">
              <c16:uniqueId val="{00000000-72BF-4302-B7D4-96FCF4A5D733}"/>
            </c:ext>
          </c:extLst>
        </c:ser>
        <c:ser>
          <c:idx val="1"/>
          <c:order val="1"/>
          <c:tx>
            <c:strRef>
              <c:f>'Comparison of scenarios'!$P$15</c:f>
              <c:strCache>
                <c:ptCount val="1"/>
                <c:pt idx="0">
                  <c:v>2050_new</c:v>
                </c:pt>
              </c:strCache>
            </c:strRef>
          </c:tx>
          <c:spPr>
            <a:solidFill>
              <a:schemeClr val="accent2"/>
            </a:solidFill>
            <a:ln>
              <a:noFill/>
            </a:ln>
            <a:effectLst/>
          </c:spPr>
          <c:invertIfNegative val="0"/>
          <c:cat>
            <c:strRef>
              <c:f>'Comparison of scenarios'!$N$16:$N$19</c:f>
              <c:strCache>
                <c:ptCount val="4"/>
                <c:pt idx="0">
                  <c:v>AT</c:v>
                </c:pt>
                <c:pt idx="1">
                  <c:v>DE</c:v>
                </c:pt>
                <c:pt idx="2">
                  <c:v>FR</c:v>
                </c:pt>
                <c:pt idx="3">
                  <c:v>IT</c:v>
                </c:pt>
              </c:strCache>
            </c:strRef>
          </c:cat>
          <c:val>
            <c:numRef>
              <c:f>'Comparison of scenarios'!$P$16:$P$19</c:f>
              <c:numCache>
                <c:formatCode>General</c:formatCode>
                <c:ptCount val="4"/>
                <c:pt idx="0">
                  <c:v>105.26684593081396</c:v>
                </c:pt>
                <c:pt idx="1">
                  <c:v>701.14367344278378</c:v>
                </c:pt>
                <c:pt idx="2">
                  <c:v>487.18312350665576</c:v>
                </c:pt>
                <c:pt idx="3">
                  <c:v>408.80412532762597</c:v>
                </c:pt>
              </c:numCache>
            </c:numRef>
          </c:val>
          <c:extLst>
            <c:ext xmlns:c16="http://schemas.microsoft.com/office/drawing/2014/chart" uri="{C3380CC4-5D6E-409C-BE32-E72D297353CC}">
              <c16:uniqueId val="{00000001-72BF-4302-B7D4-96FCF4A5D733}"/>
            </c:ext>
          </c:extLst>
        </c:ser>
        <c:dLbls>
          <c:showLegendKey val="0"/>
          <c:showVal val="0"/>
          <c:showCatName val="0"/>
          <c:showSerName val="0"/>
          <c:showPercent val="0"/>
          <c:showBubbleSize val="0"/>
        </c:dLbls>
        <c:gapWidth val="219"/>
        <c:overlap val="-27"/>
        <c:axId val="1578448496"/>
        <c:axId val="1177391392"/>
      </c:barChart>
      <c:catAx>
        <c:axId val="15784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177391392"/>
        <c:crosses val="autoZero"/>
        <c:auto val="1"/>
        <c:lblAlgn val="ctr"/>
        <c:lblOffset val="100"/>
        <c:noMultiLvlLbl val="0"/>
      </c:catAx>
      <c:valAx>
        <c:axId val="117739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Energy</a:t>
                </a:r>
                <a:r>
                  <a:rPr lang="en-GB" baseline="0"/>
                  <a:t> demand (TWh/annual)</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578448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Wind onshore capacities (old</a:t>
            </a:r>
            <a:r>
              <a:rPr lang="en-GB" baseline="0"/>
              <a:t> vs new projections)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tx>
            <c:strRef>
              <c:f>'Comparison of scenarios'!$C$3</c:f>
              <c:strCache>
                <c:ptCount val="1"/>
                <c:pt idx="0">
                  <c:v>2030</c:v>
                </c:pt>
              </c:strCache>
            </c:strRef>
          </c:tx>
          <c:spPr>
            <a:solidFill>
              <a:schemeClr val="accent1"/>
            </a:solidFill>
            <a:ln>
              <a:noFill/>
            </a:ln>
            <a:effectLst/>
          </c:spPr>
          <c:invertIfNegative val="0"/>
          <c:cat>
            <c:multiLvlStrRef>
              <c:f>'Comparison of scenarios'!$A$4:$B$11</c:f>
              <c:multiLvlStrCache>
                <c:ptCount val="8"/>
                <c:lvl>
                  <c:pt idx="0">
                    <c:v>DE_old</c:v>
                  </c:pt>
                  <c:pt idx="1">
                    <c:v>DE_new</c:v>
                  </c:pt>
                  <c:pt idx="2">
                    <c:v>FR_old</c:v>
                  </c:pt>
                  <c:pt idx="3">
                    <c:v>FR_new</c:v>
                  </c:pt>
                  <c:pt idx="4">
                    <c:v>AT_old</c:v>
                  </c:pt>
                  <c:pt idx="5">
                    <c:v>AT_new</c:v>
                  </c:pt>
                  <c:pt idx="6">
                    <c:v>IT_old</c:v>
                  </c:pt>
                  <c:pt idx="7">
                    <c:v>IT_new</c:v>
                  </c:pt>
                </c:lvl>
                <c:lvl>
                  <c:pt idx="0">
                    <c:v>DE</c:v>
                  </c:pt>
                  <c:pt idx="2">
                    <c:v>FR</c:v>
                  </c:pt>
                  <c:pt idx="4">
                    <c:v>AT</c:v>
                  </c:pt>
                  <c:pt idx="6">
                    <c:v>IT</c:v>
                  </c:pt>
                </c:lvl>
              </c:multiLvlStrCache>
            </c:multiLvlStrRef>
          </c:cat>
          <c:val>
            <c:numRef>
              <c:f>'Comparison of scenarios'!$J$4:$J$11</c:f>
              <c:numCache>
                <c:formatCode>General</c:formatCode>
                <c:ptCount val="8"/>
                <c:pt idx="0">
                  <c:v>55282.481200000002</c:v>
                </c:pt>
                <c:pt idx="1">
                  <c:v>115000.7</c:v>
                </c:pt>
                <c:pt idx="2">
                  <c:v>22914.911889999999</c:v>
                </c:pt>
                <c:pt idx="3">
                  <c:v>35959</c:v>
                </c:pt>
                <c:pt idx="4">
                  <c:v>4544.5888080000004</c:v>
                </c:pt>
                <c:pt idx="5">
                  <c:v>9056.0245587106674</c:v>
                </c:pt>
                <c:pt idx="6">
                  <c:v>15577.442080000001</c:v>
                </c:pt>
                <c:pt idx="7">
                  <c:v>18411</c:v>
                </c:pt>
              </c:numCache>
            </c:numRef>
          </c:val>
          <c:extLst>
            <c:ext xmlns:c16="http://schemas.microsoft.com/office/drawing/2014/chart" uri="{C3380CC4-5D6E-409C-BE32-E72D297353CC}">
              <c16:uniqueId val="{00000000-BB49-40BE-9718-C48AD5670CD8}"/>
            </c:ext>
          </c:extLst>
        </c:ser>
        <c:ser>
          <c:idx val="1"/>
          <c:order val="1"/>
          <c:tx>
            <c:strRef>
              <c:f>'Comparison of scenarios'!$D$3</c:f>
              <c:strCache>
                <c:ptCount val="1"/>
                <c:pt idx="0">
                  <c:v>2040</c:v>
                </c:pt>
              </c:strCache>
            </c:strRef>
          </c:tx>
          <c:spPr>
            <a:solidFill>
              <a:schemeClr val="accent2"/>
            </a:solidFill>
            <a:ln>
              <a:noFill/>
            </a:ln>
            <a:effectLst/>
          </c:spPr>
          <c:invertIfNegative val="0"/>
          <c:cat>
            <c:multiLvlStrRef>
              <c:f>'Comparison of scenarios'!$A$4:$B$11</c:f>
              <c:multiLvlStrCache>
                <c:ptCount val="8"/>
                <c:lvl>
                  <c:pt idx="0">
                    <c:v>DE_old</c:v>
                  </c:pt>
                  <c:pt idx="1">
                    <c:v>DE_new</c:v>
                  </c:pt>
                  <c:pt idx="2">
                    <c:v>FR_old</c:v>
                  </c:pt>
                  <c:pt idx="3">
                    <c:v>FR_new</c:v>
                  </c:pt>
                  <c:pt idx="4">
                    <c:v>AT_old</c:v>
                  </c:pt>
                  <c:pt idx="5">
                    <c:v>AT_new</c:v>
                  </c:pt>
                  <c:pt idx="6">
                    <c:v>IT_old</c:v>
                  </c:pt>
                  <c:pt idx="7">
                    <c:v>IT_new</c:v>
                  </c:pt>
                </c:lvl>
                <c:lvl>
                  <c:pt idx="0">
                    <c:v>DE</c:v>
                  </c:pt>
                  <c:pt idx="2">
                    <c:v>FR</c:v>
                  </c:pt>
                  <c:pt idx="4">
                    <c:v>AT</c:v>
                  </c:pt>
                  <c:pt idx="6">
                    <c:v>IT</c:v>
                  </c:pt>
                </c:lvl>
              </c:multiLvlStrCache>
            </c:multiLvlStrRef>
          </c:cat>
          <c:val>
            <c:numRef>
              <c:f>'Comparison of scenarios'!$K$4:$K$11</c:f>
              <c:numCache>
                <c:formatCode>General</c:formatCode>
                <c:ptCount val="8"/>
                <c:pt idx="0">
                  <c:v>55194.439910000001</c:v>
                </c:pt>
                <c:pt idx="1">
                  <c:v>158878.29</c:v>
                </c:pt>
                <c:pt idx="2">
                  <c:v>27463.543849999998</c:v>
                </c:pt>
                <c:pt idx="3">
                  <c:v>47079.899999999987</c:v>
                </c:pt>
                <c:pt idx="4">
                  <c:v>5025.6844289999999</c:v>
                </c:pt>
                <c:pt idx="5">
                  <c:v>16000</c:v>
                </c:pt>
                <c:pt idx="6">
                  <c:v>17735.69224</c:v>
                </c:pt>
                <c:pt idx="7">
                  <c:v>23066</c:v>
                </c:pt>
              </c:numCache>
            </c:numRef>
          </c:val>
          <c:extLst>
            <c:ext xmlns:c16="http://schemas.microsoft.com/office/drawing/2014/chart" uri="{C3380CC4-5D6E-409C-BE32-E72D297353CC}">
              <c16:uniqueId val="{00000001-BB49-40BE-9718-C48AD5670CD8}"/>
            </c:ext>
          </c:extLst>
        </c:ser>
        <c:ser>
          <c:idx val="2"/>
          <c:order val="2"/>
          <c:tx>
            <c:strRef>
              <c:f>'Comparison of scenarios'!$E$3</c:f>
              <c:strCache>
                <c:ptCount val="1"/>
                <c:pt idx="0">
                  <c:v>2050</c:v>
                </c:pt>
              </c:strCache>
            </c:strRef>
          </c:tx>
          <c:spPr>
            <a:solidFill>
              <a:schemeClr val="accent3"/>
            </a:solidFill>
            <a:ln>
              <a:noFill/>
            </a:ln>
            <a:effectLst/>
          </c:spPr>
          <c:invertIfNegative val="0"/>
          <c:cat>
            <c:multiLvlStrRef>
              <c:f>'Comparison of scenarios'!$A$4:$B$11</c:f>
              <c:multiLvlStrCache>
                <c:ptCount val="8"/>
                <c:lvl>
                  <c:pt idx="0">
                    <c:v>DE_old</c:v>
                  </c:pt>
                  <c:pt idx="1">
                    <c:v>DE_new</c:v>
                  </c:pt>
                  <c:pt idx="2">
                    <c:v>FR_old</c:v>
                  </c:pt>
                  <c:pt idx="3">
                    <c:v>FR_new</c:v>
                  </c:pt>
                  <c:pt idx="4">
                    <c:v>AT_old</c:v>
                  </c:pt>
                  <c:pt idx="5">
                    <c:v>AT_new</c:v>
                  </c:pt>
                  <c:pt idx="6">
                    <c:v>IT_old</c:v>
                  </c:pt>
                  <c:pt idx="7">
                    <c:v>IT_new</c:v>
                  </c:pt>
                </c:lvl>
                <c:lvl>
                  <c:pt idx="0">
                    <c:v>DE</c:v>
                  </c:pt>
                  <c:pt idx="2">
                    <c:v>FR</c:v>
                  </c:pt>
                  <c:pt idx="4">
                    <c:v>AT</c:v>
                  </c:pt>
                  <c:pt idx="6">
                    <c:v>IT</c:v>
                  </c:pt>
                </c:lvl>
              </c:multiLvlStrCache>
            </c:multiLvlStrRef>
          </c:cat>
          <c:val>
            <c:numRef>
              <c:f>'Comparison of scenarios'!$L$4:$L$11</c:f>
              <c:numCache>
                <c:formatCode>General</c:formatCode>
                <c:ptCount val="8"/>
                <c:pt idx="0">
                  <c:v>68828.785990000004</c:v>
                </c:pt>
                <c:pt idx="1">
                  <c:v>161129.51999999999</c:v>
                </c:pt>
                <c:pt idx="2">
                  <c:v>42870.423410000003</c:v>
                </c:pt>
                <c:pt idx="3">
                  <c:v>58809.999999999993</c:v>
                </c:pt>
                <c:pt idx="4">
                  <c:v>6802.6646620000001</c:v>
                </c:pt>
                <c:pt idx="5">
                  <c:v>32939</c:v>
                </c:pt>
                <c:pt idx="6">
                  <c:v>25957.278770000001</c:v>
                </c:pt>
                <c:pt idx="7">
                  <c:v>23066</c:v>
                </c:pt>
              </c:numCache>
            </c:numRef>
          </c:val>
          <c:extLst>
            <c:ext xmlns:c16="http://schemas.microsoft.com/office/drawing/2014/chart" uri="{C3380CC4-5D6E-409C-BE32-E72D297353CC}">
              <c16:uniqueId val="{00000002-BB49-40BE-9718-C48AD5670CD8}"/>
            </c:ext>
          </c:extLst>
        </c:ser>
        <c:dLbls>
          <c:showLegendKey val="0"/>
          <c:showVal val="0"/>
          <c:showCatName val="0"/>
          <c:showSerName val="0"/>
          <c:showPercent val="0"/>
          <c:showBubbleSize val="0"/>
        </c:dLbls>
        <c:gapWidth val="219"/>
        <c:overlap val="-27"/>
        <c:axId val="1166834144"/>
        <c:axId val="732775104"/>
      </c:barChart>
      <c:lineChart>
        <c:grouping val="standard"/>
        <c:varyColors val="0"/>
        <c:ser>
          <c:idx val="3"/>
          <c:order val="3"/>
          <c:tx>
            <c:v>2023</c:v>
          </c:tx>
          <c:spPr>
            <a:ln w="28575" cap="rnd">
              <a:solidFill>
                <a:schemeClr val="accent4"/>
              </a:solidFill>
              <a:round/>
            </a:ln>
            <a:effectLst/>
          </c:spPr>
          <c:marker>
            <c:symbol val="none"/>
          </c:marker>
          <c:val>
            <c:numRef>
              <c:f>'Comparison of scenarios'!$M$4:$M$11</c:f>
              <c:numCache>
                <c:formatCode>General</c:formatCode>
                <c:ptCount val="8"/>
                <c:pt idx="0">
                  <c:v>59570</c:v>
                </c:pt>
                <c:pt idx="1">
                  <c:v>59570</c:v>
                </c:pt>
                <c:pt idx="2">
                  <c:v>20840</c:v>
                </c:pt>
                <c:pt idx="3">
                  <c:v>20840</c:v>
                </c:pt>
                <c:pt idx="4">
                  <c:v>3570</c:v>
                </c:pt>
                <c:pt idx="5">
                  <c:v>3570</c:v>
                </c:pt>
                <c:pt idx="6">
                  <c:v>11200</c:v>
                </c:pt>
                <c:pt idx="7">
                  <c:v>11200</c:v>
                </c:pt>
              </c:numCache>
            </c:numRef>
          </c:val>
          <c:smooth val="0"/>
          <c:extLst>
            <c:ext xmlns:c16="http://schemas.microsoft.com/office/drawing/2014/chart" uri="{C3380CC4-5D6E-409C-BE32-E72D297353CC}">
              <c16:uniqueId val="{00000003-BB49-40BE-9718-C48AD5670CD8}"/>
            </c:ext>
          </c:extLst>
        </c:ser>
        <c:dLbls>
          <c:showLegendKey val="0"/>
          <c:showVal val="0"/>
          <c:showCatName val="0"/>
          <c:showSerName val="0"/>
          <c:showPercent val="0"/>
          <c:showBubbleSize val="0"/>
        </c:dLbls>
        <c:marker val="1"/>
        <c:smooth val="0"/>
        <c:axId val="1166834144"/>
        <c:axId val="732775104"/>
      </c:lineChart>
      <c:catAx>
        <c:axId val="116683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732775104"/>
        <c:crosses val="autoZero"/>
        <c:auto val="1"/>
        <c:lblAlgn val="ctr"/>
        <c:lblOffset val="100"/>
        <c:noMultiLvlLbl val="0"/>
      </c:catAx>
      <c:valAx>
        <c:axId val="73277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Installed capacity (MW)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166834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Solar capacities (old vs new projections)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barChart>
        <c:barDir val="col"/>
        <c:grouping val="clustered"/>
        <c:varyColors val="0"/>
        <c:ser>
          <c:idx val="0"/>
          <c:order val="0"/>
          <c:tx>
            <c:strRef>
              <c:f>'Comparison of scenarios'!$C$3</c:f>
              <c:strCache>
                <c:ptCount val="1"/>
                <c:pt idx="0">
                  <c:v>2030</c:v>
                </c:pt>
              </c:strCache>
            </c:strRef>
          </c:tx>
          <c:spPr>
            <a:solidFill>
              <a:schemeClr val="accent1"/>
            </a:solidFill>
            <a:ln>
              <a:noFill/>
            </a:ln>
            <a:effectLst/>
          </c:spPr>
          <c:invertIfNegative val="0"/>
          <c:cat>
            <c:multiLvlStrRef>
              <c:f>'Comparison of scenarios'!$A$4:$B$11</c:f>
              <c:multiLvlStrCache>
                <c:ptCount val="8"/>
                <c:lvl>
                  <c:pt idx="0">
                    <c:v>DE_old</c:v>
                  </c:pt>
                  <c:pt idx="1">
                    <c:v>DE_new</c:v>
                  </c:pt>
                  <c:pt idx="2">
                    <c:v>FR_old</c:v>
                  </c:pt>
                  <c:pt idx="3">
                    <c:v>FR_new</c:v>
                  </c:pt>
                  <c:pt idx="4">
                    <c:v>AT_old</c:v>
                  </c:pt>
                  <c:pt idx="5">
                    <c:v>AT_new</c:v>
                  </c:pt>
                  <c:pt idx="6">
                    <c:v>IT_old</c:v>
                  </c:pt>
                  <c:pt idx="7">
                    <c:v>IT_new</c:v>
                  </c:pt>
                </c:lvl>
                <c:lvl>
                  <c:pt idx="0">
                    <c:v>DE</c:v>
                  </c:pt>
                  <c:pt idx="2">
                    <c:v>FR</c:v>
                  </c:pt>
                  <c:pt idx="4">
                    <c:v>AT</c:v>
                  </c:pt>
                  <c:pt idx="6">
                    <c:v>IT</c:v>
                  </c:pt>
                </c:lvl>
              </c:multiLvlStrCache>
            </c:multiLvlStrRef>
          </c:cat>
          <c:val>
            <c:numRef>
              <c:f>'Comparison of scenarios'!$C$4:$C$11</c:f>
              <c:numCache>
                <c:formatCode>General</c:formatCode>
                <c:ptCount val="8"/>
                <c:pt idx="0">
                  <c:v>63959.32533</c:v>
                </c:pt>
                <c:pt idx="1">
                  <c:v>215002</c:v>
                </c:pt>
                <c:pt idx="2">
                  <c:v>25381.672330000001</c:v>
                </c:pt>
                <c:pt idx="3">
                  <c:v>43441</c:v>
                </c:pt>
                <c:pt idx="4">
                  <c:v>2821.0255470000002</c:v>
                </c:pt>
                <c:pt idx="5">
                  <c:v>25000</c:v>
                </c:pt>
                <c:pt idx="6">
                  <c:v>24562.015299999999</c:v>
                </c:pt>
                <c:pt idx="7">
                  <c:v>74544</c:v>
                </c:pt>
              </c:numCache>
            </c:numRef>
          </c:val>
          <c:extLst>
            <c:ext xmlns:c16="http://schemas.microsoft.com/office/drawing/2014/chart" uri="{C3380CC4-5D6E-409C-BE32-E72D297353CC}">
              <c16:uniqueId val="{00000000-BC7E-4619-B951-3D09BCD6A09A}"/>
            </c:ext>
          </c:extLst>
        </c:ser>
        <c:ser>
          <c:idx val="1"/>
          <c:order val="1"/>
          <c:tx>
            <c:strRef>
              <c:f>'Comparison of scenarios'!$D$3</c:f>
              <c:strCache>
                <c:ptCount val="1"/>
                <c:pt idx="0">
                  <c:v>2040</c:v>
                </c:pt>
              </c:strCache>
            </c:strRef>
          </c:tx>
          <c:spPr>
            <a:solidFill>
              <a:schemeClr val="accent2"/>
            </a:solidFill>
            <a:ln>
              <a:noFill/>
            </a:ln>
            <a:effectLst/>
          </c:spPr>
          <c:invertIfNegative val="0"/>
          <c:cat>
            <c:multiLvlStrRef>
              <c:f>'Comparison of scenarios'!$A$4:$B$11</c:f>
              <c:multiLvlStrCache>
                <c:ptCount val="8"/>
                <c:lvl>
                  <c:pt idx="0">
                    <c:v>DE_old</c:v>
                  </c:pt>
                  <c:pt idx="1">
                    <c:v>DE_new</c:v>
                  </c:pt>
                  <c:pt idx="2">
                    <c:v>FR_old</c:v>
                  </c:pt>
                  <c:pt idx="3">
                    <c:v>FR_new</c:v>
                  </c:pt>
                  <c:pt idx="4">
                    <c:v>AT_old</c:v>
                  </c:pt>
                  <c:pt idx="5">
                    <c:v>AT_new</c:v>
                  </c:pt>
                  <c:pt idx="6">
                    <c:v>IT_old</c:v>
                  </c:pt>
                  <c:pt idx="7">
                    <c:v>IT_new</c:v>
                  </c:pt>
                </c:lvl>
                <c:lvl>
                  <c:pt idx="0">
                    <c:v>DE</c:v>
                  </c:pt>
                  <c:pt idx="2">
                    <c:v>FR</c:v>
                  </c:pt>
                  <c:pt idx="4">
                    <c:v>AT</c:v>
                  </c:pt>
                  <c:pt idx="6">
                    <c:v>IT</c:v>
                  </c:pt>
                </c:lvl>
              </c:multiLvlStrCache>
            </c:multiLvlStrRef>
          </c:cat>
          <c:val>
            <c:numRef>
              <c:f>'Comparison of scenarios'!$D$4:$D$11</c:f>
              <c:numCache>
                <c:formatCode>General</c:formatCode>
                <c:ptCount val="8"/>
                <c:pt idx="0">
                  <c:v>65956.280249999996</c:v>
                </c:pt>
                <c:pt idx="1">
                  <c:v>365875.4</c:v>
                </c:pt>
                <c:pt idx="2">
                  <c:v>31850.081249999999</c:v>
                </c:pt>
                <c:pt idx="3">
                  <c:v>76823.099999999991</c:v>
                </c:pt>
                <c:pt idx="4">
                  <c:v>2930.0255470000002</c:v>
                </c:pt>
                <c:pt idx="5">
                  <c:v>30000</c:v>
                </c:pt>
                <c:pt idx="6">
                  <c:v>27050.465520000002</c:v>
                </c:pt>
                <c:pt idx="7">
                  <c:v>113172</c:v>
                </c:pt>
              </c:numCache>
            </c:numRef>
          </c:val>
          <c:extLst>
            <c:ext xmlns:c16="http://schemas.microsoft.com/office/drawing/2014/chart" uri="{C3380CC4-5D6E-409C-BE32-E72D297353CC}">
              <c16:uniqueId val="{00000001-BC7E-4619-B951-3D09BCD6A09A}"/>
            </c:ext>
          </c:extLst>
        </c:ser>
        <c:ser>
          <c:idx val="2"/>
          <c:order val="2"/>
          <c:tx>
            <c:strRef>
              <c:f>'Comparison of scenarios'!$E$3</c:f>
              <c:strCache>
                <c:ptCount val="1"/>
                <c:pt idx="0">
                  <c:v>2050</c:v>
                </c:pt>
              </c:strCache>
            </c:strRef>
          </c:tx>
          <c:spPr>
            <a:solidFill>
              <a:schemeClr val="accent3"/>
            </a:solidFill>
            <a:ln>
              <a:noFill/>
            </a:ln>
            <a:effectLst/>
          </c:spPr>
          <c:invertIfNegative val="0"/>
          <c:cat>
            <c:multiLvlStrRef>
              <c:f>'Comparison of scenarios'!$A$4:$B$11</c:f>
              <c:multiLvlStrCache>
                <c:ptCount val="8"/>
                <c:lvl>
                  <c:pt idx="0">
                    <c:v>DE_old</c:v>
                  </c:pt>
                  <c:pt idx="1">
                    <c:v>DE_new</c:v>
                  </c:pt>
                  <c:pt idx="2">
                    <c:v>FR_old</c:v>
                  </c:pt>
                  <c:pt idx="3">
                    <c:v>FR_new</c:v>
                  </c:pt>
                  <c:pt idx="4">
                    <c:v>AT_old</c:v>
                  </c:pt>
                  <c:pt idx="5">
                    <c:v>AT_new</c:v>
                  </c:pt>
                  <c:pt idx="6">
                    <c:v>IT_old</c:v>
                  </c:pt>
                  <c:pt idx="7">
                    <c:v>IT_new</c:v>
                  </c:pt>
                </c:lvl>
                <c:lvl>
                  <c:pt idx="0">
                    <c:v>DE</c:v>
                  </c:pt>
                  <c:pt idx="2">
                    <c:v>FR</c:v>
                  </c:pt>
                  <c:pt idx="4">
                    <c:v>AT</c:v>
                  </c:pt>
                  <c:pt idx="6">
                    <c:v>IT</c:v>
                  </c:pt>
                </c:lvl>
              </c:multiLvlStrCache>
            </c:multiLvlStrRef>
          </c:cat>
          <c:val>
            <c:numRef>
              <c:f>'Comparison of scenarios'!$E$4:$E$11</c:f>
              <c:numCache>
                <c:formatCode>General</c:formatCode>
                <c:ptCount val="8"/>
                <c:pt idx="0">
                  <c:v>86140.792539999995</c:v>
                </c:pt>
                <c:pt idx="1">
                  <c:v>434126.64</c:v>
                </c:pt>
                <c:pt idx="2">
                  <c:v>45200.0049</c:v>
                </c:pt>
                <c:pt idx="3">
                  <c:v>115110</c:v>
                </c:pt>
                <c:pt idx="4">
                  <c:v>4008.787507</c:v>
                </c:pt>
                <c:pt idx="5">
                  <c:v>52000</c:v>
                </c:pt>
                <c:pt idx="6">
                  <c:v>56764.634819999999</c:v>
                </c:pt>
                <c:pt idx="7">
                  <c:v>113172</c:v>
                </c:pt>
              </c:numCache>
            </c:numRef>
          </c:val>
          <c:extLst>
            <c:ext xmlns:c16="http://schemas.microsoft.com/office/drawing/2014/chart" uri="{C3380CC4-5D6E-409C-BE32-E72D297353CC}">
              <c16:uniqueId val="{00000002-BC7E-4619-B951-3D09BCD6A09A}"/>
            </c:ext>
          </c:extLst>
        </c:ser>
        <c:dLbls>
          <c:showLegendKey val="0"/>
          <c:showVal val="0"/>
          <c:showCatName val="0"/>
          <c:showSerName val="0"/>
          <c:showPercent val="0"/>
          <c:showBubbleSize val="0"/>
        </c:dLbls>
        <c:gapWidth val="219"/>
        <c:axId val="1166834144"/>
        <c:axId val="732775104"/>
      </c:barChart>
      <c:lineChart>
        <c:grouping val="standard"/>
        <c:varyColors val="0"/>
        <c:ser>
          <c:idx val="3"/>
          <c:order val="3"/>
          <c:tx>
            <c:v>2023</c:v>
          </c:tx>
          <c:spPr>
            <a:ln w="28575" cap="rnd">
              <a:solidFill>
                <a:schemeClr val="accent4"/>
              </a:solidFill>
              <a:round/>
            </a:ln>
            <a:effectLst/>
          </c:spPr>
          <c:marker>
            <c:symbol val="none"/>
          </c:marker>
          <c:val>
            <c:numRef>
              <c:f>'Comparison of scenarios'!$F$4:$F$11</c:f>
              <c:numCache>
                <c:formatCode>General</c:formatCode>
                <c:ptCount val="8"/>
                <c:pt idx="0">
                  <c:v>75170</c:v>
                </c:pt>
                <c:pt idx="1">
                  <c:v>75170</c:v>
                </c:pt>
                <c:pt idx="2">
                  <c:v>14640</c:v>
                </c:pt>
                <c:pt idx="3">
                  <c:v>14640</c:v>
                </c:pt>
                <c:pt idx="4">
                  <c:v>3270</c:v>
                </c:pt>
                <c:pt idx="5">
                  <c:v>3270</c:v>
                </c:pt>
                <c:pt idx="6">
                  <c:v>26100</c:v>
                </c:pt>
                <c:pt idx="7">
                  <c:v>26100</c:v>
                </c:pt>
              </c:numCache>
            </c:numRef>
          </c:val>
          <c:smooth val="0"/>
          <c:extLst>
            <c:ext xmlns:c16="http://schemas.microsoft.com/office/drawing/2014/chart" uri="{C3380CC4-5D6E-409C-BE32-E72D297353CC}">
              <c16:uniqueId val="{00000003-BC7E-4619-B951-3D09BCD6A09A}"/>
            </c:ext>
          </c:extLst>
        </c:ser>
        <c:dLbls>
          <c:showLegendKey val="0"/>
          <c:showVal val="0"/>
          <c:showCatName val="0"/>
          <c:showSerName val="0"/>
          <c:showPercent val="0"/>
          <c:showBubbleSize val="0"/>
        </c:dLbls>
        <c:marker val="1"/>
        <c:smooth val="0"/>
        <c:axId val="1166834144"/>
        <c:axId val="732775104"/>
      </c:lineChart>
      <c:catAx>
        <c:axId val="116683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732775104"/>
        <c:crosses val="autoZero"/>
        <c:auto val="1"/>
        <c:lblAlgn val="ctr"/>
        <c:lblOffset val="100"/>
        <c:noMultiLvlLbl val="0"/>
      </c:catAx>
      <c:valAx>
        <c:axId val="73277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Installed capacity (MW)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166834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chart" Target="../charts/chart4.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352425</xdr:colOff>
      <xdr:row>8</xdr:row>
      <xdr:rowOff>185737</xdr:rowOff>
    </xdr:from>
    <xdr:to>
      <xdr:col>8</xdr:col>
      <xdr:colOff>47625</xdr:colOff>
      <xdr:row>23</xdr:row>
      <xdr:rowOff>71437</xdr:rowOff>
    </xdr:to>
    <xdr:graphicFrame macro="">
      <xdr:nvGraphicFramePr>
        <xdr:cNvPr id="4" name="Chart 3">
          <a:extLst>
            <a:ext uri="{FF2B5EF4-FFF2-40B4-BE49-F238E27FC236}">
              <a16:creationId xmlns:a16="http://schemas.microsoft.com/office/drawing/2014/main" id="{3EA061C3-CF34-0C29-558F-E3743320A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604836</xdr:colOff>
      <xdr:row>8</xdr:row>
      <xdr:rowOff>100012</xdr:rowOff>
    </xdr:from>
    <xdr:to>
      <xdr:col>17</xdr:col>
      <xdr:colOff>257175</xdr:colOff>
      <xdr:row>22</xdr:row>
      <xdr:rowOff>176212</xdr:rowOff>
    </xdr:to>
    <xdr:graphicFrame macro="">
      <xdr:nvGraphicFramePr>
        <xdr:cNvPr id="6" name="Chart 5">
          <a:extLst>
            <a:ext uri="{FF2B5EF4-FFF2-40B4-BE49-F238E27FC236}">
              <a16:creationId xmlns:a16="http://schemas.microsoft.com/office/drawing/2014/main" id="{7F3A5E52-9DDE-0D94-D01D-1E1A1E624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228600</xdr:colOff>
      <xdr:row>1</xdr:row>
      <xdr:rowOff>223837</xdr:rowOff>
    </xdr:from>
    <xdr:to>
      <xdr:col>17</xdr:col>
      <xdr:colOff>533400</xdr:colOff>
      <xdr:row>15</xdr:row>
      <xdr:rowOff>80962</xdr:rowOff>
    </xdr:to>
    <xdr:graphicFrame macro="">
      <xdr:nvGraphicFramePr>
        <xdr:cNvPr id="4" name="Chart 3">
          <a:extLst>
            <a:ext uri="{FF2B5EF4-FFF2-40B4-BE49-F238E27FC236}">
              <a16:creationId xmlns:a16="http://schemas.microsoft.com/office/drawing/2014/main" id="{B2119276-720F-D476-4231-0E7D14235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0</xdr:colOff>
      <xdr:row>90</xdr:row>
      <xdr:rowOff>0</xdr:rowOff>
    </xdr:from>
    <xdr:to>
      <xdr:col>13</xdr:col>
      <xdr:colOff>254000</xdr:colOff>
      <xdr:row>91</xdr:row>
      <xdr:rowOff>76200</xdr:rowOff>
    </xdr:to>
    <xdr:sp macro="" textlink="">
      <xdr:nvSpPr>
        <xdr:cNvPr id="7324" name="Control 156" hidden="1">
          <a:extLst>
            <a:ext uri="{63B3BB69-23CF-44E3-9099-C40C66FF867C}">
              <a14:compatExt xmlns:a14="http://schemas.microsoft.com/office/drawing/2010/main" spid="_x0000_s7324"/>
            </a:ext>
            <a:ext uri="{FF2B5EF4-FFF2-40B4-BE49-F238E27FC236}">
              <a16:creationId xmlns:a16="http://schemas.microsoft.com/office/drawing/2014/main" id="{00000000-0008-0000-0200-00009C1C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13</xdr:col>
      <xdr:colOff>0</xdr:colOff>
      <xdr:row>90</xdr:row>
      <xdr:rowOff>0</xdr:rowOff>
    </xdr:from>
    <xdr:to>
      <xdr:col>13</xdr:col>
      <xdr:colOff>254000</xdr:colOff>
      <xdr:row>91</xdr:row>
      <xdr:rowOff>76200</xdr:rowOff>
    </xdr:to>
    <xdr:sp macro="" textlink="">
      <xdr:nvSpPr>
        <xdr:cNvPr id="7325" name="Control 157" hidden="1">
          <a:extLst>
            <a:ext uri="{63B3BB69-23CF-44E3-9099-C40C66FF867C}">
              <a14:compatExt xmlns:a14="http://schemas.microsoft.com/office/drawing/2010/main" spid="_x0000_s7325"/>
            </a:ext>
            <a:ext uri="{FF2B5EF4-FFF2-40B4-BE49-F238E27FC236}">
              <a16:creationId xmlns:a16="http://schemas.microsoft.com/office/drawing/2014/main" id="{00000000-0008-0000-0200-00009D1C0000}"/>
            </a:ext>
            <a:ext uri="{147F2762-F138-4A5C-976F-8EAC2B608ADB}">
              <a16:predDERef xmlns:a16="http://schemas.microsoft.com/office/drawing/2014/main" pred="{00000000-0008-0000-0200-00009C1C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13</xdr:col>
      <xdr:colOff>0</xdr:colOff>
      <xdr:row>90</xdr:row>
      <xdr:rowOff>0</xdr:rowOff>
    </xdr:from>
    <xdr:to>
      <xdr:col>13</xdr:col>
      <xdr:colOff>254000</xdr:colOff>
      <xdr:row>91</xdr:row>
      <xdr:rowOff>76200</xdr:rowOff>
    </xdr:to>
    <xdr:sp macro="" textlink="">
      <xdr:nvSpPr>
        <xdr:cNvPr id="7326" name="Control 158" hidden="1">
          <a:extLst>
            <a:ext uri="{63B3BB69-23CF-44E3-9099-C40C66FF867C}">
              <a14:compatExt xmlns:a14="http://schemas.microsoft.com/office/drawing/2010/main" spid="_x0000_s7326"/>
            </a:ext>
            <a:ext uri="{FF2B5EF4-FFF2-40B4-BE49-F238E27FC236}">
              <a16:creationId xmlns:a16="http://schemas.microsoft.com/office/drawing/2014/main" id="{00000000-0008-0000-0200-00009E1C0000}"/>
            </a:ext>
            <a:ext uri="{147F2762-F138-4A5C-976F-8EAC2B608ADB}">
              <a16:predDERef xmlns:a16="http://schemas.microsoft.com/office/drawing/2014/main" pred="{00000000-0008-0000-0200-00009D1C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13</xdr:col>
      <xdr:colOff>0</xdr:colOff>
      <xdr:row>90</xdr:row>
      <xdr:rowOff>0</xdr:rowOff>
    </xdr:from>
    <xdr:to>
      <xdr:col>13</xdr:col>
      <xdr:colOff>254000</xdr:colOff>
      <xdr:row>91</xdr:row>
      <xdr:rowOff>76200</xdr:rowOff>
    </xdr:to>
    <xdr:sp macro="" textlink="">
      <xdr:nvSpPr>
        <xdr:cNvPr id="7327" name="Control 159" hidden="1">
          <a:extLst>
            <a:ext uri="{63B3BB69-23CF-44E3-9099-C40C66FF867C}">
              <a14:compatExt xmlns:a14="http://schemas.microsoft.com/office/drawing/2010/main" spid="_x0000_s7327"/>
            </a:ext>
            <a:ext uri="{FF2B5EF4-FFF2-40B4-BE49-F238E27FC236}">
              <a16:creationId xmlns:a16="http://schemas.microsoft.com/office/drawing/2014/main" id="{00000000-0008-0000-0200-00009F1C0000}"/>
            </a:ext>
            <a:ext uri="{147F2762-F138-4A5C-976F-8EAC2B608ADB}">
              <a16:predDERef xmlns:a16="http://schemas.microsoft.com/office/drawing/2014/main" pred="{00000000-0008-0000-0200-00009E1C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13</xdr:col>
      <xdr:colOff>0</xdr:colOff>
      <xdr:row>90</xdr:row>
      <xdr:rowOff>0</xdr:rowOff>
    </xdr:from>
    <xdr:to>
      <xdr:col>13</xdr:col>
      <xdr:colOff>254000</xdr:colOff>
      <xdr:row>91</xdr:row>
      <xdr:rowOff>76200</xdr:rowOff>
    </xdr:to>
    <xdr:sp macro="" textlink="">
      <xdr:nvSpPr>
        <xdr:cNvPr id="7328" name="Control 160" hidden="1">
          <a:extLst>
            <a:ext uri="{63B3BB69-23CF-44E3-9099-C40C66FF867C}">
              <a14:compatExt xmlns:a14="http://schemas.microsoft.com/office/drawing/2010/main" spid="_x0000_s7328"/>
            </a:ext>
            <a:ext uri="{FF2B5EF4-FFF2-40B4-BE49-F238E27FC236}">
              <a16:creationId xmlns:a16="http://schemas.microsoft.com/office/drawing/2014/main" id="{00000000-0008-0000-0200-0000A01C0000}"/>
            </a:ext>
            <a:ext uri="{147F2762-F138-4A5C-976F-8EAC2B608ADB}">
              <a16:predDERef xmlns:a16="http://schemas.microsoft.com/office/drawing/2014/main" pred="{00000000-0008-0000-0200-00009F1C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13</xdr:col>
      <xdr:colOff>660400</xdr:colOff>
      <xdr:row>107</xdr:row>
      <xdr:rowOff>25400</xdr:rowOff>
    </xdr:from>
    <xdr:to>
      <xdr:col>14</xdr:col>
      <xdr:colOff>203200</xdr:colOff>
      <xdr:row>108</xdr:row>
      <xdr:rowOff>101600</xdr:rowOff>
    </xdr:to>
    <xdr:sp macro="" textlink="">
      <xdr:nvSpPr>
        <xdr:cNvPr id="7330" name="Control 162" hidden="1">
          <a:extLst>
            <a:ext uri="{63B3BB69-23CF-44E3-9099-C40C66FF867C}">
              <a14:compatExt xmlns:a14="http://schemas.microsoft.com/office/drawing/2010/main" spid="_x0000_s7330"/>
            </a:ext>
            <a:ext uri="{FF2B5EF4-FFF2-40B4-BE49-F238E27FC236}">
              <a16:creationId xmlns:a16="http://schemas.microsoft.com/office/drawing/2014/main" id="{00000000-0008-0000-0200-0000A21C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13</xdr:col>
      <xdr:colOff>38100</xdr:colOff>
      <xdr:row>106</xdr:row>
      <xdr:rowOff>152400</xdr:rowOff>
    </xdr:from>
    <xdr:to>
      <xdr:col>13</xdr:col>
      <xdr:colOff>292100</xdr:colOff>
      <xdr:row>108</xdr:row>
      <xdr:rowOff>38100</xdr:rowOff>
    </xdr:to>
    <xdr:sp macro="" textlink="">
      <xdr:nvSpPr>
        <xdr:cNvPr id="7331" name="Control 163" hidden="1">
          <a:extLst>
            <a:ext uri="{63B3BB69-23CF-44E3-9099-C40C66FF867C}">
              <a14:compatExt xmlns:a14="http://schemas.microsoft.com/office/drawing/2010/main" spid="_x0000_s7331"/>
            </a:ext>
            <a:ext uri="{FF2B5EF4-FFF2-40B4-BE49-F238E27FC236}">
              <a16:creationId xmlns:a16="http://schemas.microsoft.com/office/drawing/2014/main" id="{00000000-0008-0000-0200-0000A31C0000}"/>
            </a:ext>
            <a:ext uri="{147F2762-F138-4A5C-976F-8EAC2B608ADB}">
              <a16:predDERef xmlns:a16="http://schemas.microsoft.com/office/drawing/2014/main" pred="{00000000-0008-0000-0200-0000A21C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11</xdr:col>
      <xdr:colOff>673100</xdr:colOff>
      <xdr:row>107</xdr:row>
      <xdr:rowOff>25400</xdr:rowOff>
    </xdr:from>
    <xdr:to>
      <xdr:col>12</xdr:col>
      <xdr:colOff>73025</xdr:colOff>
      <xdr:row>108</xdr:row>
      <xdr:rowOff>101600</xdr:rowOff>
    </xdr:to>
    <xdr:sp macro="" textlink="">
      <xdr:nvSpPr>
        <xdr:cNvPr id="7332" name="Control 164" hidden="1">
          <a:extLst>
            <a:ext uri="{63B3BB69-23CF-44E3-9099-C40C66FF867C}">
              <a14:compatExt xmlns:a14="http://schemas.microsoft.com/office/drawing/2010/main" spid="_x0000_s7332"/>
            </a:ext>
            <a:ext uri="{FF2B5EF4-FFF2-40B4-BE49-F238E27FC236}">
              <a16:creationId xmlns:a16="http://schemas.microsoft.com/office/drawing/2014/main" id="{00000000-0008-0000-0200-0000A41C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13</xdr:col>
      <xdr:colOff>139700</xdr:colOff>
      <xdr:row>109</xdr:row>
      <xdr:rowOff>76200</xdr:rowOff>
    </xdr:from>
    <xdr:to>
      <xdr:col>13</xdr:col>
      <xdr:colOff>393700</xdr:colOff>
      <xdr:row>110</xdr:row>
      <xdr:rowOff>152400</xdr:rowOff>
    </xdr:to>
    <xdr:sp macro="" textlink="">
      <xdr:nvSpPr>
        <xdr:cNvPr id="7333" name="Control 165" hidden="1">
          <a:extLst>
            <a:ext uri="{63B3BB69-23CF-44E3-9099-C40C66FF867C}">
              <a14:compatExt xmlns:a14="http://schemas.microsoft.com/office/drawing/2010/main" spid="_x0000_s7333"/>
            </a:ext>
            <a:ext uri="{FF2B5EF4-FFF2-40B4-BE49-F238E27FC236}">
              <a16:creationId xmlns:a16="http://schemas.microsoft.com/office/drawing/2014/main" id="{00000000-0008-0000-0200-0000A51C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12</xdr:col>
      <xdr:colOff>215900</xdr:colOff>
      <xdr:row>109</xdr:row>
      <xdr:rowOff>88900</xdr:rowOff>
    </xdr:from>
    <xdr:to>
      <xdr:col>12</xdr:col>
      <xdr:colOff>469900</xdr:colOff>
      <xdr:row>110</xdr:row>
      <xdr:rowOff>165100</xdr:rowOff>
    </xdr:to>
    <xdr:sp macro="" textlink="">
      <xdr:nvSpPr>
        <xdr:cNvPr id="7334" name="Control 166" hidden="1">
          <a:extLst>
            <a:ext uri="{63B3BB69-23CF-44E3-9099-C40C66FF867C}">
              <a14:compatExt xmlns:a14="http://schemas.microsoft.com/office/drawing/2010/main" spid="_x0000_s7334"/>
            </a:ext>
            <a:ext uri="{FF2B5EF4-FFF2-40B4-BE49-F238E27FC236}">
              <a16:creationId xmlns:a16="http://schemas.microsoft.com/office/drawing/2014/main" id="{00000000-0008-0000-0200-0000A61C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11</xdr:col>
      <xdr:colOff>279400</xdr:colOff>
      <xdr:row>108</xdr:row>
      <xdr:rowOff>12700</xdr:rowOff>
    </xdr:from>
    <xdr:to>
      <xdr:col>11</xdr:col>
      <xdr:colOff>533400</xdr:colOff>
      <xdr:row>109</xdr:row>
      <xdr:rowOff>88900</xdr:rowOff>
    </xdr:to>
    <xdr:sp macro="" textlink="">
      <xdr:nvSpPr>
        <xdr:cNvPr id="7335" name="Control 167" hidden="1">
          <a:extLst>
            <a:ext uri="{63B3BB69-23CF-44E3-9099-C40C66FF867C}">
              <a14:compatExt xmlns:a14="http://schemas.microsoft.com/office/drawing/2010/main" spid="_x0000_s7335"/>
            </a:ext>
            <a:ext uri="{FF2B5EF4-FFF2-40B4-BE49-F238E27FC236}">
              <a16:creationId xmlns:a16="http://schemas.microsoft.com/office/drawing/2014/main" id="{00000000-0008-0000-0200-0000A71C0000}"/>
            </a:ext>
          </a:extLst>
        </xdr:cNvPr>
        <xdr:cNvSpPr/>
      </xdr:nvSpPr>
      <xdr:spPr bwMode="auto">
        <a:xfrm>
          <a:off x="0" y="0"/>
          <a:ext cx="0" cy="0"/>
        </a:xfrm>
        <a:prstGeom prst="rect">
          <a:avLst/>
        </a:prstGeom>
        <a:noFill/>
        <a:ln w="9525">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219075</xdr:colOff>
      <xdr:row>27</xdr:row>
      <xdr:rowOff>176212</xdr:rowOff>
    </xdr:from>
    <xdr:to>
      <xdr:col>26</xdr:col>
      <xdr:colOff>0</xdr:colOff>
      <xdr:row>42</xdr:row>
      <xdr:rowOff>61912</xdr:rowOff>
    </xdr:to>
    <xdr:graphicFrame macro="">
      <xdr:nvGraphicFramePr>
        <xdr:cNvPr id="2" name="Chart 1">
          <a:extLst>
            <a:ext uri="{FF2B5EF4-FFF2-40B4-BE49-F238E27FC236}">
              <a16:creationId xmlns:a16="http://schemas.microsoft.com/office/drawing/2014/main" id="{E27C46A1-3A52-FF40-1FF5-E5B00DD53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49</xdr:row>
      <xdr:rowOff>104775</xdr:rowOff>
    </xdr:from>
    <xdr:to>
      <xdr:col>8</xdr:col>
      <xdr:colOff>523187</xdr:colOff>
      <xdr:row>53</xdr:row>
      <xdr:rowOff>142775</xdr:rowOff>
    </xdr:to>
    <xdr:pic>
      <xdr:nvPicPr>
        <xdr:cNvPr id="4" name="Picture 3">
          <a:extLst>
            <a:ext uri="{FF2B5EF4-FFF2-40B4-BE49-F238E27FC236}">
              <a16:creationId xmlns:a16="http://schemas.microsoft.com/office/drawing/2014/main" id="{F33B90BC-0245-E44F-6038-5E732D4D0658}"/>
            </a:ext>
            <a:ext uri="{147F2762-F138-4A5C-976F-8EAC2B608ADB}">
              <a16:predDERef xmlns:a16="http://schemas.microsoft.com/office/drawing/2014/main" pred="{E27C46A1-3A52-FF40-1FF5-E5B00DD536A5}"/>
            </a:ext>
          </a:extLst>
        </xdr:cNvPr>
        <xdr:cNvPicPr>
          <a:picLocks noChangeAspect="1"/>
        </xdr:cNvPicPr>
      </xdr:nvPicPr>
      <xdr:blipFill>
        <a:blip xmlns:r="http://schemas.openxmlformats.org/officeDocument/2006/relationships" r:embed="rId2"/>
        <a:stretch>
          <a:fillRect/>
        </a:stretch>
      </xdr:blipFill>
      <xdr:spPr>
        <a:xfrm>
          <a:off x="0" y="9058275"/>
          <a:ext cx="5333312" cy="800000"/>
        </a:xfrm>
        <a:prstGeom prst="rect">
          <a:avLst/>
        </a:prstGeom>
      </xdr:spPr>
    </xdr:pic>
    <xdr:clientData/>
  </xdr:twoCellAnchor>
  <xdr:twoCellAnchor>
    <xdr:from>
      <xdr:col>0</xdr:col>
      <xdr:colOff>0</xdr:colOff>
      <xdr:row>32</xdr:row>
      <xdr:rowOff>71437</xdr:rowOff>
    </xdr:from>
    <xdr:to>
      <xdr:col>7</xdr:col>
      <xdr:colOff>238125</xdr:colOff>
      <xdr:row>46</xdr:row>
      <xdr:rowOff>147637</xdr:rowOff>
    </xdr:to>
    <xdr:graphicFrame macro="">
      <xdr:nvGraphicFramePr>
        <xdr:cNvPr id="5" name="Chart 4">
          <a:extLst>
            <a:ext uri="{FF2B5EF4-FFF2-40B4-BE49-F238E27FC236}">
              <a16:creationId xmlns:a16="http://schemas.microsoft.com/office/drawing/2014/main" id="{AE9BFD85-F517-D6D4-B39A-25ADA37D795D}"/>
            </a:ext>
            <a:ext uri="{147F2762-F138-4A5C-976F-8EAC2B608ADB}">
              <a16:predDERef xmlns:a16="http://schemas.microsoft.com/office/drawing/2014/main" pred="{F33B90BC-0245-E44F-6038-5E732D4D0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542925</xdr:colOff>
      <xdr:row>19</xdr:row>
      <xdr:rowOff>76200</xdr:rowOff>
    </xdr:from>
    <xdr:to>
      <xdr:col>16</xdr:col>
      <xdr:colOff>552450</xdr:colOff>
      <xdr:row>33</xdr:row>
      <xdr:rowOff>57150</xdr:rowOff>
    </xdr:to>
    <xdr:graphicFrame macro="">
      <xdr:nvGraphicFramePr>
        <xdr:cNvPr id="6" name="Chart 5">
          <a:extLst>
            <a:ext uri="{FF2B5EF4-FFF2-40B4-BE49-F238E27FC236}">
              <a16:creationId xmlns:a16="http://schemas.microsoft.com/office/drawing/2014/main" id="{DE0080B7-2F21-8258-90C2-64B2032FB2BC}"/>
            </a:ext>
            <a:ext uri="{147F2762-F138-4A5C-976F-8EAC2B608ADB}">
              <a16:predDERef xmlns:a16="http://schemas.microsoft.com/office/drawing/2014/main" pred="{AE9BFD85-F517-D6D4-B39A-25ADA37D7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190500</xdr:colOff>
      <xdr:row>33</xdr:row>
      <xdr:rowOff>114300</xdr:rowOff>
    </xdr:from>
    <xdr:to>
      <xdr:col>17</xdr:col>
      <xdr:colOff>85725</xdr:colOff>
      <xdr:row>48</xdr:row>
      <xdr:rowOff>0</xdr:rowOff>
    </xdr:to>
    <xdr:graphicFrame macro="">
      <xdr:nvGraphicFramePr>
        <xdr:cNvPr id="7" name="Chart 6">
          <a:extLst>
            <a:ext uri="{FF2B5EF4-FFF2-40B4-BE49-F238E27FC236}">
              <a16:creationId xmlns:a16="http://schemas.microsoft.com/office/drawing/2014/main" id="{703662BC-3C03-4C47-ADE7-43E43651485F}"/>
            </a:ext>
            <a:ext uri="{147F2762-F138-4A5C-976F-8EAC2B608ADB}">
              <a16:predDERef xmlns:a16="http://schemas.microsoft.com/office/drawing/2014/main" pred="{DE0080B7-2F21-8258-90C2-64B2032FB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314325</xdr:colOff>
      <xdr:row>12</xdr:row>
      <xdr:rowOff>161925</xdr:rowOff>
    </xdr:from>
    <xdr:to>
      <xdr:col>26</xdr:col>
      <xdr:colOff>95250</xdr:colOff>
      <xdr:row>27</xdr:row>
      <xdr:rowOff>47625</xdr:rowOff>
    </xdr:to>
    <xdr:graphicFrame macro="">
      <xdr:nvGraphicFramePr>
        <xdr:cNvPr id="8" name="Chart 7">
          <a:extLst>
            <a:ext uri="{FF2B5EF4-FFF2-40B4-BE49-F238E27FC236}">
              <a16:creationId xmlns:a16="http://schemas.microsoft.com/office/drawing/2014/main" id="{E87FDD4A-805E-4645-A978-EA7A2CC060C5}"/>
            </a:ext>
            <a:ext uri="{147F2762-F138-4A5C-976F-8EAC2B608ADB}">
              <a16:predDERef xmlns:a16="http://schemas.microsoft.com/office/drawing/2014/main" pred="{703662BC-3C03-4C47-ADE7-43E436514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ylaarv1\Desktop\Work\Second%20Paper\GRIMSEL-V2G\grimsel_ev_v2g\grimsel-master-training\input_data\csv_files_ev_v2g\node_encar.csv" TargetMode="External"/><Relationship Id="rId1" Type="http://schemas.openxmlformats.org/officeDocument/2006/relationships/externalLinkPath" Target="/Users/sylaarv1/Desktop/Work/Second%20Paper/GRIMSEL-V2G/grimsel_ev_v2g/grimsel-master-training/input_data/csv_files_ev_v2g/node_encar.csv"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unigech-my.sharepoint.com/personal/arven_syla_unige_ch/Documents/Desktop/Work/Second%20Paper/Submission/Review/Sensitivity_analysis_results.xlsx" TargetMode="External"/><Relationship Id="rId1" Type="http://schemas.openxmlformats.org/officeDocument/2006/relationships/externalLinkPath" Target="Sensitivity_analysis_resul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de_encar"/>
    </sheetNames>
    <sheetDataSet>
      <sheetData sheetId="0">
        <row r="2">
          <cell r="G2">
            <v>67167692.027089298</v>
          </cell>
          <cell r="K2">
            <v>77663792.168871894</v>
          </cell>
          <cell r="M2">
            <v>82845883.214709893</v>
          </cell>
        </row>
        <row r="3">
          <cell r="G3">
            <v>530338374.289231</v>
          </cell>
          <cell r="K3">
            <v>566236523.719015</v>
          </cell>
          <cell r="M3">
            <v>579824691.01263201</v>
          </cell>
        </row>
        <row r="4">
          <cell r="G4">
            <v>452228740.34275699</v>
          </cell>
          <cell r="K4">
            <v>508539017.602615</v>
          </cell>
          <cell r="M4">
            <v>547509217.28896797</v>
          </cell>
        </row>
        <row r="5">
          <cell r="G5">
            <v>304286819.26490802</v>
          </cell>
          <cell r="K5">
            <v>359200526.90496403</v>
          </cell>
          <cell r="M5">
            <v>394882826.98243803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thers_EV_V2G"/>
      <sheetName val="EV_V2G"/>
      <sheetName val="EV_V2G_graph"/>
      <sheetName val="EV demand in 2050"/>
    </sheetNames>
    <sheetDataSet>
      <sheetData sheetId="0" refreshError="1"/>
      <sheetData sheetId="1" refreshError="1"/>
      <sheetData sheetId="2" refreshError="1"/>
      <sheetData sheetId="3">
        <row r="1">
          <cell r="H1" t="str">
            <v>Energy demand (TWh/year)</v>
          </cell>
          <cell r="N1" t="str">
            <v>Basis</v>
          </cell>
          <cell r="Q1" t="str">
            <v>SS</v>
          </cell>
          <cell r="T1" t="str">
            <v>Full</v>
          </cell>
        </row>
        <row r="2">
          <cell r="G2" t="str">
            <v xml:space="preserve">Basis </v>
          </cell>
          <cell r="H2">
            <v>3.98</v>
          </cell>
          <cell r="N2" t="str">
            <v>noV2G</v>
          </cell>
          <cell r="O2" t="str">
            <v>biweekly</v>
          </cell>
          <cell r="P2" t="str">
            <v>2xweek</v>
          </cell>
          <cell r="Q2" t="str">
            <v>noV2G</v>
          </cell>
          <cell r="R2" t="str">
            <v>biweekly</v>
          </cell>
          <cell r="S2" t="str">
            <v>2xweek</v>
          </cell>
          <cell r="T2" t="str">
            <v>noV2G</v>
          </cell>
          <cell r="U2" t="str">
            <v>biweekly</v>
          </cell>
          <cell r="V2" t="str">
            <v>2xweek</v>
          </cell>
        </row>
        <row r="3">
          <cell r="G3" t="str">
            <v xml:space="preserve">SuS </v>
          </cell>
          <cell r="H3">
            <v>6.85</v>
          </cell>
          <cell r="M3" t="str">
            <v>V2G_SFH</v>
          </cell>
        </row>
        <row r="4">
          <cell r="G4" t="str">
            <v>Full</v>
          </cell>
          <cell r="H4">
            <v>10.45</v>
          </cell>
          <cell r="M4" t="str">
            <v>V2G_MFH</v>
          </cell>
        </row>
        <row r="5">
          <cell r="M5" t="str">
            <v>V2G</v>
          </cell>
          <cell r="N5">
            <v>0</v>
          </cell>
          <cell r="O5">
            <v>949.76496699999893</v>
          </cell>
          <cell r="P5">
            <v>3799.0798699999896</v>
          </cell>
          <cell r="Q5">
            <v>0</v>
          </cell>
          <cell r="R5">
            <v>1636.5389255288001</v>
          </cell>
          <cell r="S5">
            <v>6546.1557001149977</v>
          </cell>
          <cell r="T5">
            <v>0</v>
          </cell>
          <cell r="U5">
            <v>2494.5863596925974</v>
          </cell>
          <cell r="V5">
            <v>4989.1727193851957</v>
          </cell>
        </row>
      </sheetData>
    </sheetDataSet>
  </externalBook>
</externalLink>
</file>

<file path=xl/persons/person.xml><?xml version="1.0" encoding="utf-8"?>
<personList xmlns="http://schemas.microsoft.com/office/spreadsheetml/2018/threadedcomments" xmlns:x="http://schemas.openxmlformats.org/spreadsheetml/2006/main">
  <person displayName="Arven Syla" id="{7A225611-BE16-4F8F-9E13-4D3C7D42C473}" userId="S::Arven.Syla@unige.ch::3155759c-58dc-48b8-87be-d6b1ec611017" providerId="AD"/>
  <person displayName="Arven Syla" id="{B7FC34E6-D851-4A75-AD0E-12F4DEDCA8E9}" userId="S::arven.syla@unige.ch::3155759c-58dc-48b8-87be-d6b1ec611017" providerId="AD"/>
  <person displayName="Arven Syla" id="{AA39E789-C10F-44DF-B3B7-50C56DC699C9}" userId="S::Arven.Syla@etu.unige.ch::8ba1130b-b69f-498c-bf21-488b514d809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3-09-19T09:54:10.88" personId="{7A225611-BE16-4F8F-9E13-4D3C7D42C473}" id="{76211982-63F1-4045-8938-EFA11C8AFFBD}">
    <text>The base of the input data is TYNDP 2022 and 2024, with the recent updates from national trends including NECP, TSO long-term projections, and TYNDP 2024.</text>
  </threadedComment>
  <threadedComment ref="H1" dT="2023-09-19T09:58:29.24" personId="{7A225611-BE16-4F8F-9E13-4D3C7D42C473}" id="{ADC1C1E5-8A61-44D7-A07E-E339CD64CB04}" parentId="{76211982-63F1-4045-8938-EFA11C8AFFBD}">
    <text>For example in TYNDP 2022 for Germany the installed capacities for Global Ambition and National trends for 2030 is 67 and 96 GW (AND 74GW for 2025 - at the moment Sep,2023 - Germany has 75GW )</text>
  </threadedComment>
  <threadedComment ref="C2" dT="2023-09-19T13:55:30.32" personId="{7A225611-BE16-4F8F-9E13-4D3C7D42C473}" id="{282FB279-FC9F-404B-97D1-C29D55E7ADBE}">
    <text>Linear interpolation</text>
  </threadedComment>
  <threadedComment ref="E2" dT="2023-09-19T13:55:39.43" personId="{7A225611-BE16-4F8F-9E13-4D3C7D42C473}" id="{B18155A1-2E8B-4998-9B11-D4FC561877E2}">
    <text>Linear interpolation</text>
  </threadedComment>
  <threadedComment ref="B3" dT="2023-10-02T15:06:21.08" personId="{7A225611-BE16-4F8F-9E13-4D3C7D42C473}" id="{EEE2EABE-4938-4DDE-AA7A-89C8A7672B31}">
    <text>TYNDP2024; Also confirmed by NECP 2030</text>
  </threadedComment>
  <threadedComment ref="B3" dT="2023-10-02T17:09:54.08" personId="{7A225611-BE16-4F8F-9E13-4D3C7D42C473}" id="{560613DC-0244-4F22-926F-DE716A2D1E7C}" parentId="{EEE2EABE-4938-4DDE-AA7A-89C8A7672B31}">
    <text>Confirmed also: https://www.gouvernement.fr/politiques-prioritaires/planifier-et-accelerer-la-transition-ecologique/multiplier-par-dix-la-puissance-photovoltaique-dici-2050</text>
    <extLst>
      <x:ext xmlns:xltc2="http://schemas.microsoft.com/office/spreadsheetml/2020/threadedcomments2" uri="{F7C98A9C-CBB3-438F-8F68-D28B6AF4A901}">
        <xltc2:checksum>3730520147</xltc2:checksum>
        <xltc2:hyperlink startIndex="16" length="156" url="https://www.gouvernement.fr/politiques-prioritaires/planifier-et-accelerer-la-transition-ecologique/multiplier-par-dix-la-puissance-photovoltaique-dici-2050"/>
      </x:ext>
    </extLst>
  </threadedComment>
  <threadedComment ref="F5" dT="2023-09-19T09:48:45.06" personId="{7A225611-BE16-4F8F-9E13-4D3C7D42C473}" id="{55F65BA2-C8B5-49F3-98A2-C2C1B75270F8}">
    <text>https://2022.entsos-tyndp-scenarios.eu/visualisation-platform/</text>
    <extLst>
      <x:ext xmlns:xltc2="http://schemas.microsoft.com/office/spreadsheetml/2020/threadedcomments2" uri="{F7C98A9C-CBB3-438F-8F68-D28B6AF4A901}">
        <xltc2:checksum>1190699828</xltc2:checksum>
        <xltc2:hyperlink startIndex="0" length="62" url="https://2022.entsos-tyndp-scenarios.eu/visualisation-platform/"/>
      </x:ext>
    </extLst>
  </threadedComment>
  <threadedComment ref="A6" dT="2024-02-07T16:10:16.67" personId="{AA39E789-C10F-44DF-B3B7-50C56DC699C9}" id="{9E4C578E-AACF-4356-A31D-E186809D0DD7}">
    <text>The PV potential based on minimized ecological impacts (3-5TWh/annual)</text>
  </threadedComment>
  <threadedComment ref="A6" dT="2024-02-07T16:12:46.96" personId="{AA39E789-C10F-44DF-B3B7-50C56DC699C9}" id="{FCC39AC6-1A28-40C0-8BB8-D28A7493B04B}" parentId="{9E4C578E-AACF-4356-A31D-E186809D0DD7}">
    <text>Only suitable locations (hydro plants, or ski centres)</text>
  </threadedComment>
  <threadedComment ref="C10" dT="2023-09-19T14:22:24.22" personId="{7A225611-BE16-4F8F-9E13-4D3C7D42C473}" id="{751D8848-7F47-496E-8059-ADEA5DDE8DDB}">
    <text>Linear interpolation!</text>
  </threadedComment>
  <threadedComment ref="E10" dT="2023-09-19T14:22:30.31" personId="{7A225611-BE16-4F8F-9E13-4D3C7D42C473}" id="{B63DAD4E-EDDC-443D-A4A0-C17BB9336415}">
    <text>Linear interpolation!</text>
  </threadedComment>
  <threadedComment ref="B11" dT="2023-10-02T15:05:34.27" personId="{7A225611-BE16-4F8F-9E13-4D3C7D42C473}" id="{2B90BFEF-3190-453C-A300-7512C056483E}">
    <text>TYNDP 2024 - Also confirmed by NECP of France 2020</text>
  </threadedComment>
  <threadedComment ref="F11" dT="2023-10-02T15:51:42.96" personId="{7A225611-BE16-4F8F-9E13-4D3C7D42C473}" id="{1E5D5F33-46FD-4659-BD55-FFEA0A4BD8DC}">
    <text>The capacities stated for France corresponds to high decarbonised energy system scenario (for 100% RES - https://assets.rte-france.com/prod/public/2021-01/RTE-AIE_rapport%20complet%20ENR%20horizon%202050_EN.pdf)</text>
    <extLst>
      <x:ext xmlns:xltc2="http://schemas.microsoft.com/office/spreadsheetml/2020/threadedcomments2" uri="{F7C98A9C-CBB3-438F-8F68-D28B6AF4A901}">
        <xltc2:checksum>1464781282</xltc2:checksum>
        <xltc2:hyperlink startIndex="105" length="105" url="https://assets.rte-france.com/prod/public/2021-01/RTE-AIE_rapport%20complet%20ENR%20horizon%202050_EN.pdf"/>
      </x:ext>
    </extLst>
  </threadedComment>
  <threadedComment ref="B18" dT="2023-09-19T14:04:37.70" personId="{7A225611-BE16-4F8F-9E13-4D3C7D42C473}" id="{BC35F84F-A656-4656-8CEA-DBBBD1AEA767}">
    <text>TYNDP 2022</text>
  </threadedComment>
  <threadedComment ref="C18" dT="2023-09-19T14:05:05.06" personId="{7A225611-BE16-4F8F-9E13-4D3C7D42C473}" id="{9CCA00CD-5E7C-41E2-B31A-F2EC954A38BA}">
    <text>Linear interpolation!</text>
  </threadedComment>
  <threadedComment ref="D18" dT="2023-11-24T14:31:49.60" personId="{AA39E789-C10F-44DF-B3B7-50C56DC699C9}" id="{E9EA813D-704E-4DD4-AB7F-64FD36EEEA92}">
    <text>TYNDP2022, netzentwicklungsplan</text>
  </threadedComment>
  <threadedComment ref="F18" dT="2023-09-19T13:57:58.63" personId="{7A225611-BE16-4F8F-9E13-4D3C7D42C473}" id="{6D750968-EDEB-4527-9132-68CCA5AD6135}">
    <text xml:space="preserve">TYNDP 2022, NETZENTWICKLUNGSPLAN
</text>
  </threadedComment>
  <threadedComment ref="B19" dT="2023-10-02T16:44:02.36" personId="{7A225611-BE16-4F8F-9E13-4D3C7D42C473}" id="{F3F1792A-25D7-4519-9276-E1C596368F2E}">
    <text xml:space="preserve">TYNDP2024; https://rte-futursenergetiques2050.com/scenarios/n1 </text>
    <extLst>
      <x:ext xmlns:xltc2="http://schemas.microsoft.com/office/spreadsheetml/2020/threadedcomments2" uri="{F7C98A9C-CBB3-438F-8F68-D28B6AF4A901}">
        <xltc2:checksum>1363427685</xltc2:checksum>
        <xltc2:hyperlink startIndex="11" length="51" url="https://rte-futursenergetiques2050.com/scenarios/n1"/>
      </x:ext>
    </extLst>
  </threadedComment>
  <threadedComment ref="F19" dT="2023-10-02T16:51:57.67" personId="{7A225611-BE16-4F8F-9E13-4D3C7D42C473}" id="{FBF75831-4D6B-406F-94B0-4AB73D0034A9}">
    <text>RTE; scenarios (N1)</text>
  </threadedComment>
  <threadedComment ref="F19" dT="2023-10-02T17:02:12.97" personId="{7A225611-BE16-4F8F-9E13-4D3C7D42C473}" id="{9744FA4A-7CC7-4365-A713-7168A0ADA269}" parentId="{FBF75831-4D6B-406F-94B0-4AB73D0034A9}">
    <text>file:///C:/Users/sylaarv1/Downloads/20221213-ez2050-bericht%20(2).pdf</text>
    <extLst>
      <x:ext xmlns:xltc2="http://schemas.microsoft.com/office/spreadsheetml/2020/threadedcomments2" uri="{F7C98A9C-CBB3-438F-8F68-D28B6AF4A901}">
        <xltc2:checksum>2266540060</xltc2:checksum>
        <xltc2:hyperlink startIndex="0" length="69" url="file:///C:/Users/sylaarv1/Downloads/20221213-ez2050-bericht%20(2).pdf"/>
      </x:ext>
    </extLst>
  </threadedComment>
  <threadedComment ref="B26" dT="2023-09-20T10:28:51.47" personId="{7A225611-BE16-4F8F-9E13-4D3C7D42C473}" id="{3B5B194D-9E73-4F47-999C-B3F11C54844D}">
    <text>Close to our previous input (however, taking the values from TYNDP2022).</text>
  </threadedComment>
  <threadedComment ref="B26" dT="2023-09-27T16:40:26.97" personId="{7A225611-BE16-4F8F-9E13-4D3C7D42C473}" id="{3C24402E-F97B-4920-95B9-ECA67639BC95}" parentId="{3B5B194D-9E73-4F47-999C-B3F11C54844D}">
    <text>35.5 GW to total Gas installed capacities (including new ones) by 2030: https://www.oeko.de/fileadmin/oekodoc/projektionsbericht_2021_bf.pdf</text>
    <extLst>
      <x:ext xmlns:xltc2="http://schemas.microsoft.com/office/spreadsheetml/2020/threadedcomments2" uri="{F7C98A9C-CBB3-438F-8F68-D28B6AF4A901}">
        <xltc2:checksum>40027481</xltc2:checksum>
        <xltc2:hyperlink startIndex="72" length="68" url="https://www.oeko.de/fileadmin/oekodoc/projektionsbericht_2021_bf.pdf"/>
      </x:ext>
    </extLst>
  </threadedComment>
  <threadedComment ref="B26" dT="2023-09-28T13:35:53.24" personId="{7A225611-BE16-4F8F-9E13-4D3C7D42C473}" id="{9BBAB607-E548-4D6E-9A61-136E87F4B634}" parentId="{3B5B194D-9E73-4F47-999C-B3F11C54844D}">
    <text>We will assume that at least up to 2030/2035 the gas power plant will be remaining so that they can substitute the retirement of coal due to coal phase out act.</text>
  </threadedComment>
  <threadedComment ref="C26" dT="2023-09-19T14:05:05.06" personId="{7A225611-BE16-4F8F-9E13-4D3C7D42C473}" id="{3756BD86-E14D-445A-9564-86EB23A96B55}">
    <text>Linear interpolation!</text>
  </threadedComment>
  <threadedComment ref="C26" dT="2023-09-28T13:41:36.99" personId="{7A225611-BE16-4F8F-9E13-4D3C7D42C473}" id="{7934DAB5-2C4B-4F83-A0F8-4E174592D300}" parentId="{3756BD86-E14D-445A-9564-86EB23A96B55}">
    <text>-9052 is based on the list of gas power plants that will be retired based on gas power plant database (we assume that gas plants older than 40 years will be retired by than)</text>
  </threadedComment>
  <threadedComment ref="C26" dT="2023-09-28T16:08:17.55" personId="{7A225611-BE16-4F8F-9E13-4D3C7D42C473}" id="{A86E478F-8E1E-4F89-A250-EB8E028AE324}" parentId="{3756BD86-E14D-445A-9564-86EB23A96B55}">
    <text>https://www.netzausbau.de/SharedDocs/Downloads/DE/Bedarfsermittlung/2037/SR/Szenariorahmen_2037_Kraftwerksliste-genehmigt.pdf?__blob=publicationFile</text>
    <extLst>
      <x:ext xmlns:xltc2="http://schemas.microsoft.com/office/spreadsheetml/2020/threadedcomments2" uri="{F7C98A9C-CBB3-438F-8F68-D28B6AF4A901}">
        <xltc2:checksum>1034183982</xltc2:checksum>
        <xltc2:hyperlink startIndex="0" length="148" url="https://www.netzausbau.de/SharedDocs/Downloads/DE/Bedarfsermittlung/2037/SR/Szenariorahmen_2037_Kraftwerksliste-genehmigt.pdf?__blob=publicationFile"/>
      </x:ext>
    </extLst>
  </threadedComment>
  <threadedComment ref="D26" dT="2023-09-19T14:02:54.68" personId="{7A225611-BE16-4F8F-9E13-4D3C7D42C473}" id="{66327330-895D-4F71-8053-E1ADC8ADDB63}">
    <text>TYNDP2022; NETZENT (scenario B)</text>
  </threadedComment>
  <threadedComment ref="E26" dT="2023-09-19T14:05:14.26" personId="{7A225611-BE16-4F8F-9E13-4D3C7D42C473}" id="{5D9EE566-149A-4570-9633-1467D2E85E27}">
    <text>Linear interpolation!</text>
  </threadedComment>
  <threadedComment ref="F26" dT="2023-09-19T13:57:58.63" personId="{7A225611-BE16-4F8F-9E13-4D3C7D42C473}" id="{38D0414A-058B-46E7-A30A-104326DE1DAA}">
    <text xml:space="preserve">TYNDP 2022, NETZENTWICKLUNGSPLAN
</text>
  </threadedComment>
  <threadedComment ref="F26" dT="2023-09-28T15:50:56.77" personId="{7A225611-BE16-4F8F-9E13-4D3C7D42C473}" id="{297D822B-A014-4403-B395-4E45F4FFA1F8}" parentId="{38D0414A-058B-46E7-A30A-104326DE1DAA}">
    <text>https://www.netzausbau.de/SharedDocs/Downloads/DE/Bedarfsermittlung/2037/SR/Szenariorahmen_2037_Kraftwerksliste-genehmigt.pdf?__blob=publicationFile  
IT IS BASED ON GAS POWER PLANT LIST.</text>
    <extLst>
      <x:ext xmlns:xltc2="http://schemas.microsoft.com/office/spreadsheetml/2020/threadedcomments2" uri="{F7C98A9C-CBB3-438F-8F68-D28B6AF4A901}">
        <xltc2:checksum>3771954333</xltc2:checksum>
        <xltc2:hyperlink startIndex="0" length="148" url="https://www.netzausbau.de/SharedDocs/Downloads/DE/Bedarfsermittlung/2037/SR/Szenariorahmen_2037_Kraftwerksliste-genehmigt.pdf?__blob=publicationFile"/>
      </x:ext>
    </extLst>
  </threadedComment>
  <threadedComment ref="F26" dT="2023-11-23T17:50:19.14" personId="{AA39E789-C10F-44DF-B3B7-50C56DC699C9}" id="{10089D10-6DA2-425A-BAAB-C2FF15481E73}" parentId="{38D0414A-058B-46E7-A30A-104326DE1DAA}">
    <text>tyndp2022</text>
  </threadedComment>
  <threadedComment ref="D28" dT="2024-01-23T20:04:04.12" personId="{AA39E789-C10F-44DF-B3B7-50C56DC699C9}" id="{B6E33541-CEC4-40E3-BDC5-755644EA5BAE}">
    <text>Based on tyndp2022 - for other RES, we assume that will be gas (considering that other nonRES are not available).</text>
  </threadedComment>
  <threadedComment ref="B29" dT="2023-10-12T12:21:12.46" personId="{7A225611-BE16-4F8F-9E13-4D3C7D42C473}" id="{063EC63D-7ACD-4098-ADA3-463736D79ED9}">
    <text>Current data from Grimsel!</text>
  </threadedComment>
  <threadedComment ref="D29" dT="2023-10-12T12:21:12.46" personId="{7A225611-BE16-4F8F-9E13-4D3C7D42C473}" id="{51C18E4F-5E9C-45F4-81C8-629870694A50}">
    <text>Current data from Grimsel!</text>
  </threadedComment>
  <threadedComment ref="F29" dT="2023-10-12T12:21:12.46" personId="{7A225611-BE16-4F8F-9E13-4D3C7D42C473}" id="{6C9ECDB3-7DCF-4FC1-93F1-C5C7EF7D41BF}">
    <text>Current data from Grimsel!</text>
  </threadedComment>
  <threadedComment ref="G29" dT="2023-11-24T16:11:18.47" personId="{AA39E789-C10F-44DF-B3B7-50C56DC699C9}" id="{BB0784C6-547C-4CED-936F-6BD7D02B10DF}">
    <text>As already specified in the text, no hypotheses have been made on the long-term evolution of the gas generation capacity, leaving the determination of the minimum necessary for other studies to be carried out ensure the adequacy of the system</text>
  </threadedComment>
  <threadedComment ref="B34" dT="2023-09-27T16:34:59.47" personId="{7A225611-BE16-4F8F-9E13-4D3C7D42C473}" id="{E57F86C4-EBA4-4886-8327-D2D969740F14}">
    <text>OK! Based on current data!</text>
  </threadedComment>
  <threadedComment ref="B34" dT="2023-09-28T13:32:52.59" personId="{7A225611-BE16-4F8F-9E13-4D3C7D42C473}" id="{690DBFBC-E448-41DA-AE7F-00591F61AAA6}" parentId="{E57F86C4-EBA4-4886-8327-D2D969740F14}">
    <text>Corresponds also to https://www.oeko.de/fileadmin/oekodoc/projektionsbericht_2021_bf.pdf page: 79</text>
    <extLst>
      <x:ext xmlns:xltc2="http://schemas.microsoft.com/office/spreadsheetml/2020/threadedcomments2" uri="{F7C98A9C-CBB3-438F-8F68-D28B6AF4A901}">
        <xltc2:checksum>538497965</xltc2:checksum>
        <xltc2:hyperlink startIndex="20" length="68" url="https://www.oeko.de/fileadmin/oekodoc/projektionsbericht_2021_bf.pdf"/>
      </x:ext>
    </extLst>
  </threadedComment>
  <threadedComment ref="C34" dT="2023-09-27T16:35:50.13" personId="{7A225611-BE16-4F8F-9E13-4D3C7D42C473}" id="{F619ECE5-FE65-457C-9834-C31BF97622B9}">
    <text>Based on current data! OK!</text>
  </threadedComment>
  <threadedComment ref="D34" dT="2023-09-27T16:36:35.85" personId="{7A225611-BE16-4F8F-9E13-4D3C7D42C473}" id="{4F0DAC09-55D3-4619-ACE7-3F25F9E840A6}">
    <text>Based on our data! OK!</text>
  </threadedComment>
  <threadedComment ref="E34" dT="2023-09-27T16:37:04.03" personId="{7A225611-BE16-4F8F-9E13-4D3C7D42C473}" id="{711FA5F3-5219-4086-96FA-9EACC5B700A1}">
    <text>Based on our data! OK!</text>
  </threadedComment>
  <threadedComment ref="F34" dT="2023-09-27T16:37:10.03" personId="{7A225611-BE16-4F8F-9E13-4D3C7D42C473}" id="{47B52D6D-6818-4D64-B362-56E082CAFEFD}">
    <text>Based on our data! OK!</text>
  </threadedComment>
  <threadedComment ref="G34" dT="2023-09-27T16:23:14.13" personId="{7A225611-BE16-4F8F-9E13-4D3C7D42C473}" id="{72C3BEA9-C803-4B3D-B964-E89D315CACFA}">
    <text>Corresponds also to: https://www.oeko.de/fileadmin/oekodoc/projektionsbericht_2021_bf.pdf regarding to new gas plants up to 2030 (around 6852MW (FROM 2023-2030), in our case is 5.1GW -). Table 13</text>
    <extLst>
      <x:ext xmlns:xltc2="http://schemas.microsoft.com/office/spreadsheetml/2020/threadedcomments2" uri="{F7C98A9C-CBB3-438F-8F68-D28B6AF4A901}">
        <xltc2:checksum>1994686024</xltc2:checksum>
        <xltc2:hyperlink startIndex="21" length="68" url="https://www.oeko.de/fileadmin/oekodoc/projektionsbericht_2021_bf.pdf"/>
      </x:ext>
    </extLst>
  </threadedComment>
  <threadedComment ref="B37" dT="2023-10-11T13:07:53.57" personId="{7A225611-BE16-4F8F-9E13-4D3C7D42C473}" id="{EF6BDD0F-7FD4-4FDF-A161-F5EDE6D27A93}">
    <text>TYNDP2020: 4723!</text>
  </threadedComment>
  <threadedComment ref="B37" dT="2023-10-11T13:09:01.22" personId="{7A225611-BE16-4F8F-9E13-4D3C7D42C473}" id="{D78EE57C-A678-4C18-A5E2-6F63CBA8CE6B}" parentId="{EF6BDD0F-7FD4-4FDF-A161-F5EDE6D27A93}">
    <text>TYNDP2020: 17745 (+4723) = 22468 MW</text>
  </threadedComment>
  <threadedComment ref="B37" dT="2023-10-11T13:09:55.21" personId="{7A225611-BE16-4F8F-9E13-4D3C7D42C473}" id="{28DCAD93-A6E4-4BD8-BA73-FBC6ECA4523B}" parentId="{EF6BDD0F-7FD4-4FDF-A161-F5EDE6D27A93}">
    <text>TYNDP2020: 21595 (old gas power plants)!</text>
  </threadedComment>
  <threadedComment ref="B37" dT="2023-10-12T13:18:55.04" personId="{7A225611-BE16-4F8F-9E13-4D3C7D42C473}" id="{8342F1AB-65A3-46BD-BA33-4DBDCCE6B5CB}" parentId="{EF6BDD0F-7FD4-4FDF-A161-F5EDE6D27A93}">
    <text>Even at 2025 we add 4723!</text>
  </threadedComment>
  <threadedComment ref="B37" dT="2023-10-12T13:20:56.89" personId="{7A225611-BE16-4F8F-9E13-4D3C7D42C473}" id="{0B310E32-D755-46CD-8812-849D8F89C307}" parentId="{EF6BDD0F-7FD4-4FDF-A161-F5EDE6D27A93}">
    <text>Installation of new gas power plants will recover the phase-out of coal!</text>
  </threadedComment>
  <threadedComment ref="B37" dT="2023-10-12T13:52:52.06" personId="{7A225611-BE16-4F8F-9E13-4D3C7D42C473}" id="{4F3ACB91-66EF-47E3-917C-2B629413EAC2}" parentId="{EF6BDD0F-7FD4-4FDF-A161-F5EDE6D27A93}">
    <text>https://download.terna.it/terna/Terna_Rapporto_Adeguatezza_Italia_2022_8db050a8496bbb3.pdf</text>
    <extLst>
      <x:ext xmlns:xltc2="http://schemas.microsoft.com/office/spreadsheetml/2020/threadedcomments2" uri="{F7C98A9C-CBB3-438F-8F68-D28B6AF4A901}">
        <xltc2:checksum>3904561176</xltc2:checksum>
        <xltc2:hyperlink startIndex="0" length="90" url="https://download.terna.it/terna/Terna_Rapporto_Adeguatezza_Italia_2022_8db050a8496bbb3.pdf"/>
      </x:ext>
    </extLst>
  </threadedComment>
  <threadedComment ref="D37" dT="2023-10-12T13:17:39.15" personId="{7A225611-BE16-4F8F-9E13-4D3C7D42C473}" id="{C6B20B5C-88ED-431B-83E0-9E43A0A608A7}">
    <text>From previous data/Grimsel! Soini et Terna!</text>
  </threadedComment>
  <threadedComment ref="D42" dT="2023-09-19T14:05:05.06" personId="{7A225611-BE16-4F8F-9E13-4D3C7D42C473}" id="{A3D2E489-9C0B-4469-9CF2-DFDA191833DE}">
    <text>Linear interpolation!</text>
  </threadedComment>
  <threadedComment ref="D42" dT="2023-09-22T18:44:18.87" personId="{7A225611-BE16-4F8F-9E13-4D3C7D42C473}" id="{FB2668D7-5961-47B3-A609-F5273CD5BE02}" parentId="{A3D2E489-9C0B-4469-9CF2-DFDA191833DE}">
    <text>It will be zero: https://www.netzentwicklungsplan.de/sites/default/files/2023-07/NEP_2037_2045_V2023_2_Entwurf_Teil1.pdf; https://www.umweltbundesamt.de/sites/default/files/medien/384/bilder/dateien/8_abb_stromerzeugungskapazitaeten_2023-03-22.pdf</text>
    <extLst>
      <x:ext xmlns:xltc2="http://schemas.microsoft.com/office/spreadsheetml/2020/threadedcomments2" uri="{F7C98A9C-CBB3-438F-8F68-D28B6AF4A901}">
        <xltc2:checksum>4082872558</xltc2:checksum>
        <xltc2:hyperlink startIndex="17" length="103" url="https://www.netzentwicklungsplan.de/sites/default/files/2023-07/NEP_2037_2045_V2023_2_Entwurf_Teil1.pdf"/>
        <xltc2:hyperlink startIndex="122" length="125" url="https://www.umweltbundesamt.de/sites/default/files/medien/384/bilder/dateien/8_abb_stromerzeugungskapazitaeten_2023-03-22.pdf"/>
      </x:ext>
    </extLst>
  </threadedComment>
  <threadedComment ref="D42" dT="2023-09-28T16:23:10.95" personId="{7A225611-BE16-4F8F-9E13-4D3C7D42C473}" id="{025CF02A-4556-4FD3-91BD-525A22B65706}" parentId="{A3D2E489-9C0B-4469-9CF2-DFDA191833DE}">
    <text>https://www.buzer.de/Anlage_2_KVBG.htm</text>
    <extLst>
      <x:ext xmlns:xltc2="http://schemas.microsoft.com/office/spreadsheetml/2020/threadedcomments2" uri="{F7C98A9C-CBB3-438F-8F68-D28B6AF4A901}">
        <xltc2:checksum>4127712753</xltc2:checksum>
        <xltc2:hyperlink startIndex="0" length="38" url="https://www.buzer.de/Anlage_2_KVBG.htm"/>
      </x:ext>
    </extLst>
  </threadedComment>
  <threadedComment ref="E42" dT="2023-09-19T14:02:54.68" personId="{7A225611-BE16-4F8F-9E13-4D3C7D42C473}" id="{9D995093-E7A8-448A-AD6E-912EE8CDA05D}">
    <text>TYNDP2022; NETZENT (scenario B)</text>
  </threadedComment>
  <threadedComment ref="F42" dT="2023-09-19T14:05:14.26" personId="{7A225611-BE16-4F8F-9E13-4D3C7D42C473}" id="{A8A187B0-A3F4-422A-94AF-977DCF583BB1}">
    <text>Linear interpolation!</text>
  </threadedComment>
  <threadedComment ref="G42" dT="2023-09-19T13:57:58.63" personId="{7A225611-BE16-4F8F-9E13-4D3C7D42C473}" id="{490FDED2-5D4F-4B27-ADC9-DFF5FB82820D}">
    <text xml:space="preserve">TYNDP 2022, NETZENTWICKLUNGSPLAN
</text>
  </threadedComment>
  <threadedComment ref="B43" dT="2023-10-10T09:31:37.48" personId="{7A225611-BE16-4F8F-9E13-4D3C7D42C473}" id="{FA91A07F-01B0-48A1-A59D-3E256F5F0522}">
    <text>4810MW in 2015</text>
  </threadedComment>
  <threadedComment ref="C43" dT="2023-10-10T10:20:13.49" personId="{7A225611-BE16-4F8F-9E13-4D3C7D42C473}" id="{04D6FDF1-23F1-44C2-A0FE-CE74FA4820FE}">
    <text>Based on available coal generator (after 2000).</text>
  </threadedComment>
  <threadedComment ref="E43" dT="2023-10-10T09:29:45.63" personId="{7A225611-BE16-4F8F-9E13-4D3C7D42C473}" id="{CDC2D83A-B147-4E7E-B438-B2A8E253BC0A}">
    <text>Other non-RES (820.50)
at 2040 - TYNDP2022</text>
  </threadedComment>
  <threadedComment ref="G43" dT="2023-10-10T09:29:45.63" personId="{7A225611-BE16-4F8F-9E13-4D3C7D42C473}" id="{B6725986-4B44-4691-A76D-A94CE6495C95}">
    <text xml:space="preserve">Other non-RES (820.50)
</text>
  </threadedComment>
  <threadedComment ref="B44" dT="2023-10-13T14:39:59.71" personId="{7A225611-BE16-4F8F-9E13-4D3C7D42C473}" id="{2064C239-8A0B-49B7-B773-30FA9D28888F}">
    <text xml:space="preserve">598 MW on 2019! ENTSO-E/TRANSPARENCY PLATFORM!
</text>
  </threadedComment>
  <threadedComment ref="B45" dT="2023-10-12T13:20:20.24" personId="{7A225611-BE16-4F8F-9E13-4D3C7D42C473}" id="{8A1E3A42-B0CA-4F43-AB66-E781D698C013}">
    <text>0 from 2025!</text>
  </threadedComment>
  <threadedComment ref="C45" dT="2024-01-23T11:08:18.75" personId="{AA39E789-C10F-44DF-B3B7-50C56DC699C9}" id="{7124B42A-1150-462B-A8BE-B25A8CE7E28F}">
    <text>These capacities may exist in sardania (necp of italy)</text>
  </threadedComment>
  <threadedComment ref="C45" dT="2024-01-23T11:14:16.72" personId="{AA39E789-C10F-44DF-B3B7-50C56DC699C9}" id="{B61D2E0A-DE48-4796-9DF3-6D4510F10851}" parentId="{7124B42A-1150-462B-A8BE-B25A8CE7E28F}">
    <text>5583 (entsoe 2024) - (1480+1210+1845) (based on https://commission.europa.eu/system/files/2023-07/ITALY%20-%20DRAFT%20UPDATED%20NECP%202021%202030%20%281%29.pdf) = 1048 (corresponds to total capacity)</text>
    <extLst>
      <x:ext xmlns:xltc2="http://schemas.microsoft.com/office/spreadsheetml/2020/threadedcomments2" uri="{F7C98A9C-CBB3-438F-8F68-D28B6AF4A901}">
        <xltc2:checksum>3888537397</xltc2:checksum>
        <xltc2:hyperlink startIndex="48" length="112" url="https://commission.europa.eu/system/files/2023-07/ITALY%20-%20DRAFT%20UPDATED%20NECP%202021%202030%20%281%29.pdf"/>
      </x:ext>
    </extLst>
  </threadedComment>
  <threadedComment ref="C45" dT="2024-01-23T12:58:58.85" personId="{AA39E789-C10F-44DF-B3B7-50C56DC699C9}" id="{BCD0717A-AB68-401C-A403-36AC34E33F33}" parentId="{7124B42A-1150-462B-A8BE-B25A8CE7E28F}">
    <text>Erg_inp = https://download.terna.it/terna/Documento_Descrizione_Scenari_2022_8da74044f6ee28d.pdf (3, 5 TWh/annual)</text>
    <extLst>
      <x:ext xmlns:xltc2="http://schemas.microsoft.com/office/spreadsheetml/2020/threadedcomments2" uri="{F7C98A9C-CBB3-438F-8F68-D28B6AF4A901}">
        <xltc2:checksum>4231242564</xltc2:checksum>
        <xltc2:hyperlink startIndex="10" length="86" url="https://download.terna.it/terna/Documento_Descrizione_Scenari_2022_8da74044f6ee28d.pdf"/>
      </x:ext>
    </extLst>
  </threadedComment>
  <threadedComment ref="C50" dT="2023-09-20T10:28:51.47" personId="{7A225611-BE16-4F8F-9E13-4D3C7D42C473}" id="{FFAADCE6-7CB6-49ED-B6F1-705A45BBFABC}">
    <text>Close to our previous input (however, taking the values from TYNDP2022).</text>
  </threadedComment>
  <threadedComment ref="C50" dT="2023-09-22T16:28:42.70" personId="{7A225611-BE16-4F8F-9E13-4D3C7D42C473}" id="{FB2B133B-A47D-433F-A795-23CF6A8EDB27}" parentId="{FFAADCE6-7CB6-49ED-B6F1-705A45BBFABC}">
    <text>18550 (Fraunhofer ISE, 2023) -9360 MW (https://www.buzer.de/Anlage_2_KVBG.htm - retirement of coal plants)  = 9190 (validated from Coal-out German law)</text>
    <extLst>
      <x:ext xmlns:xltc2="http://schemas.microsoft.com/office/spreadsheetml/2020/threadedcomments2" uri="{F7C98A9C-CBB3-438F-8F68-D28B6AF4A901}">
        <xltc2:checksum>522408462</xltc2:checksum>
        <xltc2:hyperlink startIndex="39" length="38" url="https://www.buzer.de/Anlage_2_KVBG.htm"/>
      </x:ext>
    </extLst>
  </threadedComment>
  <threadedComment ref="C50" dT="2023-09-22T16:39:52.09" personId="{7A225611-BE16-4F8F-9E13-4D3C7D42C473}" id="{C8213FC9-0711-4735-8145-DAD68217E6D6}" parentId="{FFAADCE6-7CB6-49ED-B6F1-705A45BBFABC}">
    <text>Law: https://www.bgbl.de/xaver/bgbl/start.xav?startbk=Bundesanzeiger_BGBl&amp;start=//%2A%5B%40attr_id%3D%27bgbl120s1818.pdf%27%5D#__bgbl__%2F%2F*%5B%40attr_id%3D%27bgbl120s1818.pdf%27%5D__1695313407650</text>
    <extLst>
      <x:ext xmlns:xltc2="http://schemas.microsoft.com/office/spreadsheetml/2020/threadedcomments2" uri="{F7C98A9C-CBB3-438F-8F68-D28B6AF4A901}">
        <xltc2:checksum>553529017</xltc2:checksum>
        <xltc2:hyperlink startIndex="5" length="193" url="https://www.bgbl.de/xaver/bgbl/start.xav?startbk=Bundesanzeiger_BGBl&amp;start=//%2A%5B%40attr_id%3D%27bgbl120s1818.pdf%27%5D#__bgbl__%2F%2F*%5B%40attr_id%3D%27bgbl120s1818.pdf%27%5D__1695313407650"/>
      </x:ext>
    </extLst>
  </threadedComment>
  <threadedComment ref="D50" dT="2023-09-19T14:05:05.06" personId="{7A225611-BE16-4F8F-9E13-4D3C7D42C473}" id="{EEC704AD-8037-4928-A8A8-554A3DD2779C}">
    <text>Substract from 2030 and from the list of annex 2 (https://www.buzer.de/Anlage_2_KVBG.htm)</text>
    <extLst>
      <x:ext xmlns:xltc2="http://schemas.microsoft.com/office/spreadsheetml/2020/threadedcomments2" uri="{F7C98A9C-CBB3-438F-8F68-D28B6AF4A901}">
        <xltc2:checksum>944298343</xltc2:checksum>
        <xltc2:hyperlink startIndex="50" length="38" url="https://www.buzer.de/Anlage_2_KVBG.htm"/>
      </x:ext>
    </extLst>
  </threadedComment>
  <threadedComment ref="E50" dT="2023-09-19T14:02:54.68" personId="{7A225611-BE16-4F8F-9E13-4D3C7D42C473}" id="{7397C0A9-13A3-45B8-B40D-641310C50C28}">
    <text>TYNDP2022; NETZENT (scenario B)</text>
  </threadedComment>
  <threadedComment ref="F50" dT="2023-09-19T14:05:14.26" personId="{7A225611-BE16-4F8F-9E13-4D3C7D42C473}" id="{898C36D4-6B84-4424-B175-BC6866A816DC}">
    <text>Linear interpolation!</text>
  </threadedComment>
  <threadedComment ref="G50" dT="2023-09-19T13:57:58.63" personId="{7A225611-BE16-4F8F-9E13-4D3C7D42C473}" id="{DAFA7235-DD50-4CFD-9403-71D4E48ADDF3}">
    <text xml:space="preserve">TYNDP 2022, NETZENTWICKLUNGSPLAN
</text>
  </threadedComment>
  <threadedComment ref="B54" dT="2025-02-25T16:15:16.14" personId="{7A225611-BE16-4F8F-9E13-4D3C7D42C473}" id="{A93E0D52-E2F0-4D0A-A6C7-FB18DB4CD069}">
    <text>Run-of-river (ROR): 4178.76
Reservoir (RES): 1678.7
Storage (STO): 8149.2</text>
  </threadedComment>
  <threadedComment ref="D54" dT="2025-02-25T16:16:23.11" personId="{7A225611-BE16-4F8F-9E13-4D3C7D42C473}" id="{E88C543A-95E1-4760-AAE5-BFC23ABCE95D}">
    <text xml:space="preserve">Run-of-river (ROR): 4678.2
Reservoir (RES): 1879.342
Storage (STO): 8149.2
</text>
  </threadedComment>
  <threadedComment ref="F54" dT="2025-02-25T16:16:49.81" personId="{7A225611-BE16-4F8F-9E13-4D3C7D42C473}" id="{8E4A8CD2-5DF0-4273-97D4-3226C4C9C531}">
    <text xml:space="preserve">Run-of-river (ROR): 5115.183
Reservoir (RES): 2054.887
Storage (STO): 8149.2
</text>
  </threadedComment>
  <threadedComment ref="B55" dT="2025-02-25T16:23:51.63" personId="{7A225611-BE16-4F8F-9E13-4D3C7D42C473}" id="{3475F7C4-C95B-486D-86A4-883FB9D8E16B}">
    <text>Run-of-river (ROR): 10381.05
Reservoir (RES): 8260.73
Storage (STO): 4993.24</text>
  </threadedComment>
  <threadedComment ref="D55" dT="2025-02-25T16:24:32.69" personId="{7A225611-BE16-4F8F-9E13-4D3C7D42C473}" id="{64364134-5136-47E4-AA00-E18872380701}">
    <text xml:space="preserve">Run-of-river (ROR): 10884.13
Reservoir (RES): 8661.05
Storage (STO): 5235.211
</text>
  </threadedComment>
  <threadedComment ref="F55" dT="2025-02-25T16:25:16.13" personId="{7A225611-BE16-4F8F-9E13-4D3C7D42C473}" id="{BFD14EC8-503C-40D6-89DC-CC70560B1533}">
    <text xml:space="preserve">Reservoir (RES): 11665.45
Run-of-river (ROR): 9282.8
Storage (STO): 5611.03
</text>
  </threadedComment>
  <threadedComment ref="B56" dT="2023-10-13T14:57:10.85" personId="{7A225611-BE16-4F8F-9E13-4D3C7D42C473}" id="{ABEB038E-DC40-4436-80BD-B1344A4AE4D1}">
    <text xml:space="preserve">Run-of-river (ROR): 5700 MW
Reservoir (RES): 4023.64
Storage (STO): 4031.8
</text>
  </threadedComment>
  <threadedComment ref="D56" dT="2023-10-13T14:57:10.85" personId="{7A225611-BE16-4F8F-9E13-4D3C7D42C473}" id="{B992180C-0F78-476E-BBB1-DEC1655F7124}">
    <text xml:space="preserve">Run-of-river (ROR): 5752.2 MW
Reservoir (RES): 4060.4
Storage (STO): 4068.6
</text>
  </threadedComment>
  <threadedComment ref="F56" dT="2023-10-13T14:57:10.85" personId="{7A225611-BE16-4F8F-9E13-4D3C7D42C473}" id="{783D1D4F-DB41-4AA4-81A9-BE4919C1D33F}">
    <text xml:space="preserve">Run-of-river (ROR): 5819.05 MW
Reservoir (RES): 4107.55
Storage (STO): 4115.86
</text>
  </threadedComment>
  <threadedComment ref="B57" dT="2025-03-03T16:46:22.22" personId="{7A225611-BE16-4F8F-9E13-4D3C7D42C473}" id="{3BF8E55C-B89B-4751-84A0-75C34B881744}">
    <text xml:space="preserve">Run-of-river (ROR): 5348.63 MW
Reservoir (RES): 13590.2
Storage (STO): 3795.9
</text>
  </threadedComment>
  <threadedComment ref="D57" dT="2025-03-03T16:47:23.04" personId="{7A225611-BE16-4F8F-9E13-4D3C7D42C473}" id="{2DDC5A2E-20CC-4B9F-9825-0E046839775B}">
    <text xml:space="preserve">Run-of-river (ROR): 5483.96 MW
Reservoir (RES): 13934.02
Storage (STO): 3795.9
</text>
  </threadedComment>
  <threadedComment ref="F57" dT="2025-03-03T16:48:10.32" personId="{7A225611-BE16-4F8F-9E13-4D3C7D42C473}" id="{3B014514-3D11-481A-9509-EE31CEA95C4F}">
    <text>Run-of-river (ROR): 5531.95 MW
Reservoir (RES): 14055.97
Storage (STO): 3795.9</text>
  </threadedComment>
  <threadedComment ref="A58" dT="2025-02-06T15:56:49.65" personId="{B7FC34E6-D851-4A75-AD0E-12F4DEDCA8E9}" id="{522731D5-138E-4819-B888-C9B2C30300EB}">
    <text xml:space="preserve">   2030  2035  2040  2045  2050
RES -&gt; 9833;9919;10000;10140;10275
ROR -&gt; 5408;5455;5503;5577;5651
STO -&gt; 2470;2491;2512;2546;2580</text>
  </threadedComment>
  <threadedComment ref="B58" dT="2025-02-25T16:18:11.74" personId="{7A225611-BE16-4F8F-9E13-4D3C7D42C473}" id="{F945D49E-1627-42DF-A399-4E9DABC6F1B3}">
    <text xml:space="preserve">Run-of-river (ROR): 5408.65
Reservoir (RES): 9833.4
Storage (STO): 2469.4
</text>
  </threadedComment>
  <threadedComment ref="D58" dT="2025-02-25T16:18:53.13" personId="{7A225611-BE16-4F8F-9E13-4D3C7D42C473}" id="{1754D688-2C6E-4D71-BE73-08E19B71884D}">
    <text>Run-of-river (ROR): 5503.2
Reservoir (RES): 10005.26
Storage (STO): 2512.57</text>
  </threadedComment>
  <threadedComment ref="F58" dT="2025-02-25T16:19:15.08" personId="{7A225611-BE16-4F8F-9E13-4D3C7D42C473}" id="{0A2BCDD2-2279-488D-93E7-0EFD7A422CDD}">
    <text xml:space="preserve">Run-of-river (ROR): 5651.74
Reservoir (RES): 10275.34
Storage (STO): 2580.4
</text>
  </threadedComment>
  <threadedComment ref="B63" dT="2023-10-10T12:48:32.81" personId="{7A225611-BE16-4F8F-9E13-4D3C7D42C473}" id="{08F966E8-B04A-46E2-A757-95B15442E8B8}">
    <text>TYNDP2022</text>
  </threadedComment>
  <threadedComment ref="D63" dT="2023-10-10T12:49:18.06" personId="{7A225611-BE16-4F8F-9E13-4D3C7D42C473}" id="{424AFB5E-134E-4E0A-81A1-BE5F7D69BE7A}">
    <text>Previous data!</text>
  </threadedComment>
  <threadedComment ref="D63" dT="2023-10-10T12:51:25.69" personId="{7A225611-BE16-4F8F-9E13-4D3C7D42C473}" id="{D17B1686-AB20-461A-B432-F57FD7D79985}" parentId="{424AFB5E-134E-4E0A-81A1-BE5F7D69BE7A}">
    <text>820.50 (non-res from TYNDP2022)! Oil at 2040 = 820.50 - coal (1power plant of 580)</text>
  </threadedComment>
  <threadedComment ref="E63" dT="2023-10-10T12:49:18.06" personId="{7A225611-BE16-4F8F-9E13-4D3C7D42C473}" id="{17164CEB-71F4-4AEB-A5A1-65C369A37183}">
    <text>Previous data!</text>
  </threadedComment>
  <threadedComment ref="E63" dT="2023-10-10T12:51:25.69" personId="{7A225611-BE16-4F8F-9E13-4D3C7D42C473}" id="{D24B13C1-42A1-4DCD-98F5-EABBB80014CF}" parentId="{17164CEB-71F4-4AEB-A5A1-65C369A37183}">
    <text>820.50 (non-res from TYNDP2022)! Oil at 2050 = 820.50 - coal (1power plant of 580)</text>
  </threadedComment>
  <threadedComment ref="F63" dT="2023-10-10T12:49:18.06" personId="{7A225611-BE16-4F8F-9E13-4D3C7D42C473}" id="{76F384DC-8AE4-4ED7-9877-1AAB5731E174}">
    <text>Previous data!</text>
  </threadedComment>
  <threadedComment ref="F63" dT="2023-10-10T12:51:25.69" personId="{7A225611-BE16-4F8F-9E13-4D3C7D42C473}" id="{39FAC93E-C6EA-4356-958B-AE320F81E7B7}" parentId="{76F384DC-8AE4-4ED7-9877-1AAB5731E174}">
    <text>820.50 (non-res from TYNDP2022)! Oil at 2050 = 820.50 - coal (1power plant of 580)</text>
  </threadedComment>
  <threadedComment ref="B79" dT="2023-10-02T17:14:09.56" personId="{7A225611-BE16-4F8F-9E13-4D3C7D42C473}" id="{AA2AB791-2F79-499B-B04A-28FAEFE5C349}">
    <text>OK from previous data. Also, confirmed by RTE.</text>
  </threadedComment>
  <threadedComment ref="D79" dT="2023-10-02T17:17:10.44" personId="{7A225611-BE16-4F8F-9E13-4D3C7D42C473}" id="{54B5B545-F9FF-431E-A6D9-D0AFC3F2975E}">
    <text>Our current capacity corresponds to M23 scenario of RTE.</text>
  </threadedComment>
  <threadedComment ref="F79" dT="2023-10-02T17:19:07.67" personId="{7A225611-BE16-4F8F-9E13-4D3C7D42C473}" id="{E770A736-4C81-4137-A08E-ADE5287AE0AF}">
    <text>Previous data OK. Also corresponds to objectives that at least 50% of installed capacities will be running by 2050.</text>
  </threadedComment>
  <threadedComment ref="F79" dT="2023-10-09T08:25:31.75" personId="{7A225611-BE16-4F8F-9E13-4D3C7D42C473}" id="{12F7129F-EEFF-4269-89D7-D0805F2D23C7}" parentId="{E770A736-4C81-4137-A08E-ADE5287AE0AF}">
    <text>https://edition.cnn.com/2022/02/11/business/nuclear-power-france/index.html</text>
    <extLst>
      <x:ext xmlns:xltc2="http://schemas.microsoft.com/office/spreadsheetml/2020/threadedcomments2" uri="{F7C98A9C-CBB3-438F-8F68-D28B6AF4A901}">
        <xltc2:checksum>2491234686</xltc2:checksum>
        <xltc2:hyperlink startIndex="0" length="75" url="https://edition.cnn.com/2022/02/11/business/nuclear-power-france/index.html"/>
      </x:ext>
    </extLst>
  </threadedComment>
  <threadedComment ref="F79" dT="2023-10-09T08:50:50.88" personId="{7A225611-BE16-4F8F-9E13-4D3C7D42C473}" id="{34240BBD-ED5B-495B-BF9F-FE905856E72C}" parentId="{E770A736-4C81-4137-A08E-ADE5287AE0AF}">
    <text>29690  (current-nuclear to be decommissioned) + building of new plants (13200 - 6*1650)</text>
  </threadedComment>
  <threadedComment ref="B86" dT="2024-01-23T19:39:14.93" personId="{AA39E789-C10F-44DF-B3B7-50C56DC699C9}" id="{4F387772-7D1E-481F-86E1-74753F71E57F}">
    <text>2024 based on https://battery-charts.rwth-aachen.de/main-page/ there are 7.5 GW battery storage.</text>
    <extLst>
      <x:ext xmlns:xltc2="http://schemas.microsoft.com/office/spreadsheetml/2020/threadedcomments2" uri="{F7C98A9C-CBB3-438F-8F68-D28B6AF4A901}">
        <xltc2:checksum>1796069823</xltc2:checksum>
        <xltc2:hyperlink startIndex="14" length="48" url="https://battery-charts.rwth-aachen.de/main-page/"/>
      </x:ext>
    </extLst>
  </threadedComment>
  <threadedComment ref="H87" dT="2024-01-29T10:27:07.66" personId="{AA39E789-C10F-44DF-B3B7-50C56DC699C9}" id="{4F3692EF-2F65-4450-9DEB-91EE1AD91682}">
    <text xml:space="preserve">In order to meet the needs of the electricity system in 2030 and 2035, flexibilities must be developed in such a way as to modulate, simultaneously or not, the national load curve for a cumulative effect of: - 25 GW in 2030; - 35 GW in 2035. </text>
  </threadedComment>
  <threadedComment ref="H89" dT="2024-01-29T10:40:57.68" personId="{AA39E789-C10F-44DF-B3B7-50C56DC699C9}" id="{AA0F87D0-4A76-4BCF-943E-24FAA329DA4B}">
    <text>Italy has around 1GW of installed battery storage today!</text>
  </threadedComment>
  <threadedComment ref="G98" dT="2024-02-12T15:40:18.52" personId="{AA39E789-C10F-44DF-B3B7-50C56DC699C9}" id="{813A4EEF-BF46-424A-8DC9-056144EC301F}">
    <text xml:space="preserve">Validated! </text>
  </threadedComment>
</ThreadedComments>
</file>

<file path=xl/threadedComments/threadedComment2.xml><?xml version="1.0" encoding="utf-8"?>
<ThreadedComments xmlns="http://schemas.microsoft.com/office/spreadsheetml/2018/threadedcomments" xmlns:x="http://schemas.openxmlformats.org/spreadsheetml/2006/main">
  <threadedComment ref="C3" dT="2023-09-19T13:55:30.32" personId="{7A225611-BE16-4F8F-9E13-4D3C7D42C473}" id="{7CBC6E29-E443-4814-83DB-BCCC75B6A30D}">
    <text>Linear interpolation</text>
  </threadedComment>
  <threadedComment ref="E3" dT="2023-09-19T13:55:39.43" personId="{7A225611-BE16-4F8F-9E13-4D3C7D42C473}" id="{5B1EC4A0-9CC4-42F8-A971-FA9ED46FE3B9}">
    <text>Linear interpolation</text>
  </threadedComment>
  <threadedComment ref="B4" dT="2023-10-02T15:06:21.08" personId="{7A225611-BE16-4F8F-9E13-4D3C7D42C473}" id="{3E353B8C-3CE4-46DB-8708-0BB250AD3952}">
    <text>TYNDP2024; Also confirmed by NECP 2030</text>
  </threadedComment>
  <threadedComment ref="B4" dT="2023-10-02T17:09:54.08" personId="{7A225611-BE16-4F8F-9E13-4D3C7D42C473}" id="{985B9FDB-5736-417F-8801-B05352C886B9}" parentId="{3E353B8C-3CE4-46DB-8708-0BB250AD3952}">
    <text>Confirmed also: https://www.gouvernement.fr/politiques-prioritaires/planifier-et-accelerer-la-transition-ecologique/multiplier-par-dix-la-puissance-photovoltaique-dici-2050</text>
    <extLst>
      <x:ext xmlns:xltc2="http://schemas.microsoft.com/office/spreadsheetml/2020/threadedcomments2" uri="{F7C98A9C-CBB3-438F-8F68-D28B6AF4A901}">
        <xltc2:checksum>3730520147</xltc2:checksum>
        <xltc2:hyperlink startIndex="16" length="156" url="https://www.gouvernement.fr/politiques-prioritaires/planifier-et-accelerer-la-transition-ecologique/multiplier-par-dix-la-puissance-photovoltaique-dici-2050"/>
      </x:ext>
    </extLst>
  </threadedComment>
  <threadedComment ref="F6" dT="2023-09-19T09:48:45.06" personId="{7A225611-BE16-4F8F-9E13-4D3C7D42C473}" id="{3E333149-EB00-46A5-AB39-F72372464A39}">
    <text>https://2022.entsos-tyndp-scenarios.eu/visualisation-platform/</text>
    <extLst>
      <x:ext xmlns:xltc2="http://schemas.microsoft.com/office/spreadsheetml/2020/threadedcomments2" uri="{F7C98A9C-CBB3-438F-8F68-D28B6AF4A901}">
        <xltc2:checksum>1190699828</xltc2:checksum>
        <xltc2:hyperlink startIndex="0" length="62" url="https://2022.entsos-tyndp-scenarios.eu/visualisation-platform/"/>
      </x:ext>
    </extLst>
  </threadedComment>
  <threadedComment ref="A7" dT="2024-02-07T16:10:16.67" personId="{AA39E789-C10F-44DF-B3B7-50C56DC699C9}" id="{2F958B88-4903-451C-A31B-934D9649099B}">
    <text>The PV potential based on minimized ecological impacts (3-5TWh/annual)</text>
  </threadedComment>
  <threadedComment ref="A7" dT="2024-02-07T16:12:46.96" personId="{AA39E789-C10F-44DF-B3B7-50C56DC699C9}" id="{B47AB57E-0FC9-4444-9D49-EBBA109190B5}" parentId="{2F958B88-4903-451C-A31B-934D9649099B}">
    <text>Only suitable locations (hydro plants, or ski centres)</text>
  </threadedComment>
  <threadedComment ref="C11" dT="2023-09-19T14:22:24.22" personId="{7A225611-BE16-4F8F-9E13-4D3C7D42C473}" id="{30DBBD1A-6245-4585-A85D-DC74EEA2694E}">
    <text>Linear interpolation!</text>
  </threadedComment>
  <threadedComment ref="E11" dT="2023-09-19T14:22:30.31" personId="{7A225611-BE16-4F8F-9E13-4D3C7D42C473}" id="{57A55145-EA4B-49D8-99EA-FDB56C431632}">
    <text>Linear interpolation!</text>
  </threadedComment>
  <threadedComment ref="B12" dT="2023-10-02T15:05:34.27" personId="{7A225611-BE16-4F8F-9E13-4D3C7D42C473}" id="{5E0A2EB0-C874-4B1B-B620-7905BE8EB193}">
    <text>TYNDP 2024 - Also confirmed by NECP of France 2020</text>
  </threadedComment>
  <threadedComment ref="F12" dT="2023-10-02T15:51:42.96" personId="{7A225611-BE16-4F8F-9E13-4D3C7D42C473}" id="{FE478F9C-508B-417E-947D-640DECEA7F5D}">
    <text>The capacities stated for France corresponds to high decarbonised energy system scenario (for 100% RES - https://assets.rte-france.com/prod/public/2021-01/RTE-AIE_rapport%20complet%20ENR%20horizon%202050_EN.pdf)</text>
    <extLst>
      <x:ext xmlns:xltc2="http://schemas.microsoft.com/office/spreadsheetml/2020/threadedcomments2" uri="{F7C98A9C-CBB3-438F-8F68-D28B6AF4A901}">
        <xltc2:checksum>1464781282</xltc2:checksum>
        <xltc2:hyperlink startIndex="105" length="105" url="https://assets.rte-france.com/prod/public/2021-01/RTE-AIE_rapport%20complet%20ENR%20horizon%202050_EN.pdf"/>
      </x:ext>
    </extLst>
  </threadedComment>
  <threadedComment ref="B19" dT="2023-09-19T14:04:37.70" personId="{7A225611-BE16-4F8F-9E13-4D3C7D42C473}" id="{65914EE4-199E-499F-85E3-A851719FB7FB}">
    <text>TYNDP 2022</text>
  </threadedComment>
  <threadedComment ref="C19" dT="2023-09-19T14:05:05.06" personId="{7A225611-BE16-4F8F-9E13-4D3C7D42C473}" id="{71706174-A11B-4955-9B54-E101790225CB}">
    <text>Linear interpolation!</text>
  </threadedComment>
  <threadedComment ref="D19" dT="2023-11-24T14:31:49.60" personId="{AA39E789-C10F-44DF-B3B7-50C56DC699C9}" id="{EB3F39EC-BB7C-4253-A26A-105D702F87CC}">
    <text>TYNDP2022, netzentwicklungsplan</text>
  </threadedComment>
  <threadedComment ref="F19" dT="2023-09-19T13:57:58.63" personId="{7A225611-BE16-4F8F-9E13-4D3C7D42C473}" id="{1AD77A61-5494-4DB1-9A6A-FCBFA4C9B3F3}">
    <text xml:space="preserve">TYNDP 2022, NETZENTWICKLUNGSPLAN
</text>
  </threadedComment>
  <threadedComment ref="B20" dT="2023-10-02T16:44:02.36" personId="{7A225611-BE16-4F8F-9E13-4D3C7D42C473}" id="{989C1F60-5EE1-4B28-AA43-0043BA151B2B}">
    <text xml:space="preserve">TYNDP2024; https://rte-futursenergetiques2050.com/scenarios/n1 </text>
    <extLst>
      <x:ext xmlns:xltc2="http://schemas.microsoft.com/office/spreadsheetml/2020/threadedcomments2" uri="{F7C98A9C-CBB3-438F-8F68-D28B6AF4A901}">
        <xltc2:checksum>1363427685</xltc2:checksum>
        <xltc2:hyperlink startIndex="11" length="51" url="https://rte-futursenergetiques2050.com/scenarios/n1"/>
      </x:ext>
    </extLst>
  </threadedComment>
  <threadedComment ref="F20" dT="2023-10-02T16:51:57.67" personId="{7A225611-BE16-4F8F-9E13-4D3C7D42C473}" id="{57742C39-5115-47B8-9099-EE77D20D5BDF}">
    <text>RTE; scenarios (N1)</text>
  </threadedComment>
  <threadedComment ref="F20" dT="2023-10-02T17:02:12.97" personId="{7A225611-BE16-4F8F-9E13-4D3C7D42C473}" id="{805A5526-3D88-4439-AD51-02FCB97A1B6F}" parentId="{57742C39-5115-47B8-9099-EE77D20D5BDF}">
    <text>file:///C:/Users/sylaarv1/Downloads/20221213-ez2050-bericht%20(2).pdf</text>
    <extLst>
      <x:ext xmlns:xltc2="http://schemas.microsoft.com/office/spreadsheetml/2020/threadedcomments2" uri="{F7C98A9C-CBB3-438F-8F68-D28B6AF4A901}">
        <xltc2:checksum>2266540060</xltc2:checksum>
        <xltc2:hyperlink startIndex="0" length="69" url="file:///C:/Users/sylaarv1/Downloads/20221213-ez2050-bericht%20(2).pdf"/>
      </x:ext>
    </extLs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25-02-03T16:58:29.67" personId="{B7FC34E6-D851-4A75-AD0E-12F4DEDCA8E9}" id="{925D223F-99CF-4E35-A421-910B7D78D7C6}">
    <text xml:space="preserve">We optimize the demand (+EV, HP, EE), then an additional increase by 15% (by 2050) for IND &amp; OCO. </text>
  </threadedComment>
</ThreadedComments>
</file>

<file path=xl/threadedComments/threadedComment4.xml><?xml version="1.0" encoding="utf-8"?>
<ThreadedComments xmlns="http://schemas.microsoft.com/office/spreadsheetml/2018/threadedcomments" xmlns:x="http://schemas.openxmlformats.org/spreadsheetml/2006/main">
  <threadedComment ref="A6" dT="2025-02-03T16:20:06.98" personId="{B7FC34E6-D851-4A75-AD0E-12F4DEDCA8E9}" id="{0F431008-8386-4669-9B67-1E33D4600086}">
    <text>Same prices applied: https://nexus-e.org/wp-content/uploads/2022/08/Nexuse_Report_InputData_v2.pdf = "In all years, the Swiss prices for CO2 are the same as the CO2 prices applied to the neighboring
country generators. The historical CO2 prices for 2018 and 2020 are set based on data available from
EEX [33]; while the future price projections are set based on a combination of the 2020 ENTSO-E tenyear network development plan (TYNDP)". Also here same prices: file:///C:/Users/sylaarv1/Downloads/20221213-ez2050-bericht%20(2).pdf</text>
  </threadedComment>
  <threadedComment ref="D19" dT="2023-11-22T13:42:55.99" personId="{AA39E789-C10F-44DF-B3B7-50C56DC699C9}" id="{BC152139-D14A-4799-95F8-61A0F765297B}">
    <text>Interpolation</text>
  </threadedComment>
  <threadedComment ref="J20" dT="2023-11-22T13:42:09.47" personId="{AA39E789-C10F-44DF-B3B7-50C56DC699C9}" id="{3944AF4C-C2FF-4952-8018-176EAA2744DB}">
    <text xml:space="preserve">Natural gas price (USD/Mbtu)
</text>
  </threadedComment>
  <threadedComment ref="D27" dT="2023-11-22T13:42:55.99" personId="{AA39E789-C10F-44DF-B3B7-50C56DC699C9}" id="{C3476C2B-BC57-4979-9832-FE86E016E461}">
    <text>Interpolation</text>
  </threadedComment>
  <threadedComment ref="C39" dT="2023-11-22T16:51:55.16" personId="{AA39E789-C10F-44DF-B3B7-50C56DC699C9}" id="{92FA945C-27C8-4158-B32D-679AD82A22C8}">
    <text>Interpolation!</text>
  </threadedComment>
  <threadedComment ref="D39" dT="2023-11-22T16:51:30.09" personId="{AA39E789-C10F-44DF-B3B7-50C56DC699C9}" id="{A739B562-D366-47BA-9621-3AFE0602F9D4}">
    <text>Interpolation!</text>
  </threadedComment>
  <threadedComment ref="J40" dT="2023-11-22T13:42:09.47" personId="{AA39E789-C10F-44DF-B3B7-50C56DC699C9}" id="{B87190FD-06F5-4853-BFE0-6DF3790FEEC2}">
    <text xml:space="preserve">Heavy oil price (USD/barrel)
</text>
  </threadedComment>
</ThreadedComments>
</file>

<file path=xl/threadedComments/threadedComment5.xml><?xml version="1.0" encoding="utf-8"?>
<ThreadedComments xmlns="http://schemas.microsoft.com/office/spreadsheetml/2018/threadedcomments" xmlns:x="http://schemas.openxmlformats.org/spreadsheetml/2006/main">
  <threadedComment ref="A8" dT="2025-02-03T13:17:55.36" personId="{B7FC34E6-D851-4A75-AD0E-12F4DEDCA8E9}" id="{9E1DF675-9156-4FE6-994A-C3193C820841}">
    <text xml:space="preserve">We use the costs related to Swiss electricity systems, since we are optimizing installed capacity for PV/battery storage. 
For EU if relevant, we could use the sources from Danish energy agency. </text>
  </threadedComment>
  <threadedComment ref="J8" dT="2025-02-03T17:18:14.55" personId="{B7FC34E6-D851-4A75-AD0E-12F4DEDCA8E9}" id="{9DF4CC58-1DC2-4A90-8585-475BE68011F8}">
    <text>TYNDP2024 has used the sources from Danish Energy Agency.</text>
  </threadedComment>
</ThreadedComments>
</file>

<file path=xl/threadedComments/threadedComment6.xml><?xml version="1.0" encoding="utf-8"?>
<ThreadedComments xmlns="http://schemas.microsoft.com/office/spreadsheetml/2018/threadedcomments" xmlns:x="http://schemas.openxmlformats.org/spreadsheetml/2006/main">
  <threadedComment ref="B4" dT="2025-02-03T17:10:43.53" personId="{B7FC34E6-D851-4A75-AD0E-12F4DEDCA8E9}" id="{71A680F9-84C0-4C23-BF22-C03068D6B2A7}">
    <text>old --&gt; previous scenarios we used (aligning with tyndp 2020)</text>
  </threadedComment>
  <threadedComment ref="Z4" dT="2023-09-20T10:25:24.35" personId="{7A225611-BE16-4F8F-9E13-4D3C7D42C473}" id="{1BD6D5A3-E590-43AC-B626-31B1C6D64E9B}">
    <text>32.5GW (ENERGY CHARTS AND TSO10YEAR PLAN FOR 2020/2021</text>
  </threadedComment>
  <threadedComment ref="B5" dT="2025-02-03T17:11:22.87" personId="{B7FC34E6-D851-4A75-AD0E-12F4DEDCA8E9}" id="{A35FD51A-7623-49FF-979C-4E6A16BAFC9A}">
    <text>new--&gt; new scenarios, corresponding to tyndp 2024 (and national strategic documents)</text>
  </threadedComment>
  <threadedComment ref="O10" dT="2023-09-07T13:17:15.56" personId="{7A225611-BE16-4F8F-9E13-4D3C7D42C473}" id="{1538EEBE-8CAD-4029-B2FA-82BF0AC02BF5}">
    <text>Were not included in the model.</text>
  </threadedComment>
  <threadedComment ref="V10" dT="2023-09-07T13:17:15.56" personId="{7A225611-BE16-4F8F-9E13-4D3C7D42C473}" id="{C349F27B-4137-4ED8-9E69-75C3E5434159}">
    <text>Were not included in the model.</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mailto:arven.syla@unige.ch"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umweltbundesamt.at/fileadmin/site/publikationen/dp185.pdf;%20TYNDP2022" TargetMode="External"/><Relationship Id="rId7" Type="http://schemas.microsoft.com/office/2017/10/relationships/threadedComment" Target="../threadedComments/threadedComment1.xml"/><Relationship Id="rId2" Type="http://schemas.openxmlformats.org/officeDocument/2006/relationships/hyperlink" Target="https://www.umweltbundesamt.at/fileadmin/site/publikationen/dp185.pdf;%20TYNDP2022" TargetMode="External"/><Relationship Id="rId1" Type="http://schemas.openxmlformats.org/officeDocument/2006/relationships/hyperlink" Target="https://www.bundesnetzagentur.de/SharedDocs/Pressemitteilungen/EN/2021/20210701_kohlealtersreihung.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data.sccer-jasm.ch/" TargetMode="External"/><Relationship Id="rId1" Type="http://schemas.openxmlformats.org/officeDocument/2006/relationships/hyperlink" Target="https://data.sccer-jasm.ch/" TargetMode="External"/><Relationship Id="rId5" Type="http://schemas.microsoft.com/office/2017/10/relationships/threadedComment" Target="../threadedComments/threadedComment5.xm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9A17E-6F1B-48AF-9322-1BF6494289E7}">
  <dimension ref="B2:E26"/>
  <sheetViews>
    <sheetView tabSelected="1" workbookViewId="0">
      <selection activeCell="C4" sqref="C4"/>
    </sheetView>
  </sheetViews>
  <sheetFormatPr defaultRowHeight="15" x14ac:dyDescent="0.25"/>
  <cols>
    <col min="2" max="2" width="26.140625" bestFit="1" customWidth="1"/>
    <col min="3" max="3" width="41.28515625" customWidth="1"/>
    <col min="4" max="4" width="81.28515625" customWidth="1"/>
    <col min="5" max="5" width="50.140625" customWidth="1"/>
  </cols>
  <sheetData>
    <row r="2" spans="2:5" ht="37.5" customHeight="1" x14ac:dyDescent="0.25">
      <c r="B2" s="60" t="s">
        <v>215</v>
      </c>
      <c r="C2" s="60"/>
    </row>
    <row r="4" spans="2:5" ht="28.5" x14ac:dyDescent="0.45">
      <c r="C4" s="59" t="s">
        <v>179</v>
      </c>
    </row>
    <row r="5" spans="2:5" ht="60" x14ac:dyDescent="0.25">
      <c r="C5" s="50"/>
      <c r="D5" s="48" t="s">
        <v>180</v>
      </c>
    </row>
    <row r="7" spans="2:5" ht="18.75" x14ac:dyDescent="0.3">
      <c r="C7" s="49" t="s">
        <v>186</v>
      </c>
      <c r="E7" s="1" t="s">
        <v>122</v>
      </c>
    </row>
    <row r="8" spans="2:5" ht="30" x14ac:dyDescent="0.3">
      <c r="C8" s="49"/>
      <c r="D8" s="52" t="s">
        <v>240</v>
      </c>
      <c r="E8" s="48" t="s">
        <v>241</v>
      </c>
    </row>
    <row r="9" spans="2:5" ht="18.75" x14ac:dyDescent="0.3">
      <c r="C9" s="49"/>
      <c r="D9" s="52" t="s">
        <v>197</v>
      </c>
      <c r="E9" s="48" t="s">
        <v>198</v>
      </c>
    </row>
    <row r="10" spans="2:5" ht="30" x14ac:dyDescent="0.3">
      <c r="C10" s="49"/>
      <c r="D10" s="52" t="s">
        <v>246</v>
      </c>
      <c r="E10" s="48" t="s">
        <v>250</v>
      </c>
    </row>
    <row r="11" spans="2:5" ht="60" x14ac:dyDescent="0.25">
      <c r="D11" s="52" t="s">
        <v>187</v>
      </c>
      <c r="E11" s="48" t="s">
        <v>188</v>
      </c>
    </row>
    <row r="12" spans="2:5" ht="45" x14ac:dyDescent="0.25">
      <c r="D12" s="52" t="s">
        <v>189</v>
      </c>
      <c r="E12" s="48" t="s">
        <v>190</v>
      </c>
    </row>
    <row r="13" spans="2:5" ht="30" x14ac:dyDescent="0.25">
      <c r="D13" s="52" t="s">
        <v>191</v>
      </c>
      <c r="E13" s="48" t="s">
        <v>192</v>
      </c>
    </row>
    <row r="14" spans="2:5" ht="30" x14ac:dyDescent="0.25">
      <c r="D14" s="52" t="s">
        <v>193</v>
      </c>
      <c r="E14" s="48" t="s">
        <v>194</v>
      </c>
    </row>
    <row r="15" spans="2:5" ht="30" x14ac:dyDescent="0.25">
      <c r="D15" s="52" t="s">
        <v>195</v>
      </c>
      <c r="E15" s="48" t="s">
        <v>196</v>
      </c>
    </row>
    <row r="16" spans="2:5" ht="60" x14ac:dyDescent="0.25">
      <c r="D16" s="52" t="s">
        <v>199</v>
      </c>
      <c r="E16" s="48" t="s">
        <v>200</v>
      </c>
    </row>
    <row r="18" spans="3:5" ht="18.75" x14ac:dyDescent="0.3">
      <c r="C18" s="49" t="s">
        <v>181</v>
      </c>
    </row>
    <row r="19" spans="3:5" x14ac:dyDescent="0.25">
      <c r="D19" t="s">
        <v>183</v>
      </c>
    </row>
    <row r="20" spans="3:5" x14ac:dyDescent="0.25">
      <c r="D20" t="s">
        <v>182</v>
      </c>
    </row>
    <row r="21" spans="3:5" x14ac:dyDescent="0.25">
      <c r="D21" t="s">
        <v>185</v>
      </c>
    </row>
    <row r="22" spans="3:5" x14ac:dyDescent="0.25">
      <c r="D22" t="s">
        <v>184</v>
      </c>
    </row>
    <row r="23" spans="3:5" x14ac:dyDescent="0.25">
      <c r="D23" t="s">
        <v>216</v>
      </c>
    </row>
    <row r="25" spans="3:5" ht="18.75" x14ac:dyDescent="0.3">
      <c r="C25" s="49" t="s">
        <v>212</v>
      </c>
    </row>
    <row r="26" spans="3:5" x14ac:dyDescent="0.25">
      <c r="D26" t="s">
        <v>213</v>
      </c>
      <c r="E26" s="3" t="s">
        <v>214</v>
      </c>
    </row>
  </sheetData>
  <hyperlinks>
    <hyperlink ref="E26" r:id="rId1" xr:uid="{E9C1FB17-EFB5-4C2F-9810-689D5679F11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9"/>
  <sheetViews>
    <sheetView workbookViewId="0">
      <selection activeCell="F11" sqref="F11"/>
    </sheetView>
  </sheetViews>
  <sheetFormatPr defaultColWidth="8.85546875" defaultRowHeight="15" x14ac:dyDescent="0.25"/>
  <cols>
    <col min="2" max="2" width="10.140625" bestFit="1" customWidth="1"/>
    <col min="9" max="9" width="11.85546875" customWidth="1"/>
    <col min="14" max="14" width="12.140625" customWidth="1"/>
  </cols>
  <sheetData>
    <row r="1" spans="1:27" x14ac:dyDescent="0.25">
      <c r="A1" s="1" t="s">
        <v>223</v>
      </c>
    </row>
    <row r="3" spans="1:27" x14ac:dyDescent="0.25">
      <c r="B3" s="30" t="s">
        <v>0</v>
      </c>
      <c r="C3" s="1">
        <v>2030</v>
      </c>
      <c r="D3" s="1">
        <v>2040</v>
      </c>
      <c r="E3" s="1">
        <v>2050</v>
      </c>
      <c r="F3" s="1">
        <v>2023</v>
      </c>
      <c r="I3" s="30" t="s">
        <v>149</v>
      </c>
      <c r="J3" s="1">
        <v>2030</v>
      </c>
      <c r="K3" s="1">
        <v>2040</v>
      </c>
      <c r="L3" s="1">
        <v>2050</v>
      </c>
      <c r="M3" s="1">
        <v>2023</v>
      </c>
      <c r="O3" s="31" t="s">
        <v>150</v>
      </c>
      <c r="P3" s="28">
        <v>2030</v>
      </c>
      <c r="Q3" s="28">
        <v>2040</v>
      </c>
      <c r="R3" s="28">
        <v>2050</v>
      </c>
      <c r="S3" s="28">
        <v>2023</v>
      </c>
      <c r="T3" s="28" t="s">
        <v>1</v>
      </c>
      <c r="V3" s="31" t="s">
        <v>151</v>
      </c>
      <c r="W3" s="28">
        <v>2030</v>
      </c>
      <c r="X3" s="28">
        <v>2040</v>
      </c>
      <c r="Y3" s="28">
        <v>2050</v>
      </c>
      <c r="Z3" s="28">
        <v>2023</v>
      </c>
      <c r="AA3" s="28" t="s">
        <v>152</v>
      </c>
    </row>
    <row r="4" spans="1:27" x14ac:dyDescent="0.25">
      <c r="A4" s="26" t="s">
        <v>3</v>
      </c>
      <c r="B4" s="27" t="s">
        <v>153</v>
      </c>
      <c r="C4" s="20">
        <v>63959.32533</v>
      </c>
      <c r="D4" s="20">
        <v>65956.280249999996</v>
      </c>
      <c r="E4" s="20">
        <v>86140.792539999995</v>
      </c>
      <c r="F4" s="20">
        <v>75170</v>
      </c>
      <c r="I4" s="27" t="s">
        <v>153</v>
      </c>
      <c r="J4" s="20">
        <v>55282.481200000002</v>
      </c>
      <c r="K4" s="20">
        <v>55194.439910000001</v>
      </c>
      <c r="L4" s="20">
        <v>68828.785990000004</v>
      </c>
      <c r="M4" s="20">
        <v>59570</v>
      </c>
      <c r="O4" s="30" t="s">
        <v>153</v>
      </c>
      <c r="P4">
        <v>11931.47076</v>
      </c>
      <c r="Q4">
        <v>14209.95066</v>
      </c>
      <c r="R4">
        <v>17720.148160000001</v>
      </c>
      <c r="S4">
        <v>8380</v>
      </c>
      <c r="V4" s="30" t="s">
        <v>153</v>
      </c>
      <c r="W4">
        <f>21891.23262+5086.751316</f>
        <v>26977.983935999997</v>
      </c>
      <c r="X4">
        <f>21891.23262+20128.79426</f>
        <v>42020.026879999998</v>
      </c>
      <c r="Y4">
        <f>20023.9+21402.09982</f>
        <v>41425.999819999997</v>
      </c>
      <c r="Z4">
        <v>34800</v>
      </c>
      <c r="AA4" t="s">
        <v>154</v>
      </c>
    </row>
    <row r="5" spans="1:27" x14ac:dyDescent="0.25">
      <c r="A5" s="1"/>
      <c r="B5" s="30" t="s">
        <v>155</v>
      </c>
      <c r="C5">
        <v>215002</v>
      </c>
      <c r="D5">
        <v>365875.4</v>
      </c>
      <c r="E5">
        <v>434126.64</v>
      </c>
      <c r="F5">
        <v>75170</v>
      </c>
      <c r="I5" s="30" t="s">
        <v>155</v>
      </c>
      <c r="J5">
        <v>115000.7</v>
      </c>
      <c r="K5">
        <v>158878.29</v>
      </c>
      <c r="L5">
        <v>161129.51999999999</v>
      </c>
      <c r="M5">
        <v>59570</v>
      </c>
      <c r="O5" s="30" t="s">
        <v>155</v>
      </c>
      <c r="P5">
        <v>33521</v>
      </c>
      <c r="Q5">
        <v>65059</v>
      </c>
      <c r="R5">
        <v>68780</v>
      </c>
      <c r="S5">
        <v>8380</v>
      </c>
      <c r="V5" s="30" t="s">
        <v>155</v>
      </c>
      <c r="Z5">
        <v>34800</v>
      </c>
      <c r="AA5" t="s">
        <v>154</v>
      </c>
    </row>
    <row r="6" spans="1:27" x14ac:dyDescent="0.25">
      <c r="A6" s="1" t="s">
        <v>5</v>
      </c>
      <c r="B6" s="30" t="s">
        <v>156</v>
      </c>
      <c r="C6">
        <v>25381.672330000001</v>
      </c>
      <c r="D6">
        <v>31850.081249999999</v>
      </c>
      <c r="E6">
        <v>45200.0049</v>
      </c>
      <c r="F6">
        <v>14640</v>
      </c>
      <c r="I6" s="30" t="s">
        <v>156</v>
      </c>
      <c r="J6">
        <v>22914.911889999999</v>
      </c>
      <c r="K6">
        <v>27463.543849999998</v>
      </c>
      <c r="L6">
        <v>42870.423410000003</v>
      </c>
      <c r="M6">
        <v>20840</v>
      </c>
      <c r="O6" s="30" t="s">
        <v>156</v>
      </c>
      <c r="P6">
        <v>7856.5412189999997</v>
      </c>
      <c r="Q6">
        <v>9416.0721780000003</v>
      </c>
      <c r="R6">
        <v>14698.43088</v>
      </c>
      <c r="S6">
        <v>490</v>
      </c>
      <c r="V6" s="30" t="s">
        <v>156</v>
      </c>
      <c r="W6">
        <v>8343.6593830000002</v>
      </c>
      <c r="X6">
        <v>8343.6593830000002</v>
      </c>
      <c r="Y6">
        <v>8343.6593830000002</v>
      </c>
      <c r="Z6">
        <v>12890</v>
      </c>
    </row>
    <row r="7" spans="1:27" x14ac:dyDescent="0.25">
      <c r="A7" s="1"/>
      <c r="B7" s="30" t="s">
        <v>157</v>
      </c>
      <c r="C7">
        <v>43441</v>
      </c>
      <c r="D7">
        <v>76823.099999999991</v>
      </c>
      <c r="E7">
        <v>115110</v>
      </c>
      <c r="F7">
        <v>14640</v>
      </c>
      <c r="I7" s="30" t="s">
        <v>157</v>
      </c>
      <c r="J7">
        <v>35959</v>
      </c>
      <c r="K7">
        <v>47079.899999999987</v>
      </c>
      <c r="L7">
        <v>58809.999999999993</v>
      </c>
      <c r="M7">
        <v>20840</v>
      </c>
      <c r="O7" s="30" t="s">
        <v>157</v>
      </c>
      <c r="P7">
        <v>3893</v>
      </c>
      <c r="Q7">
        <v>21993</v>
      </c>
      <c r="R7">
        <v>39993</v>
      </c>
      <c r="S7">
        <v>490</v>
      </c>
      <c r="V7" s="30" t="s">
        <v>157</v>
      </c>
      <c r="Z7">
        <v>12890</v>
      </c>
    </row>
    <row r="8" spans="1:27" x14ac:dyDescent="0.25">
      <c r="A8" s="1" t="s">
        <v>7</v>
      </c>
      <c r="B8" s="30" t="s">
        <v>158</v>
      </c>
      <c r="C8">
        <v>2821.0255470000002</v>
      </c>
      <c r="D8">
        <v>2930.0255470000002</v>
      </c>
      <c r="E8">
        <v>4008.787507</v>
      </c>
      <c r="F8">
        <v>3270</v>
      </c>
      <c r="I8" s="30" t="s">
        <v>158</v>
      </c>
      <c r="J8">
        <v>4544.5888080000004</v>
      </c>
      <c r="K8">
        <v>5025.6844289999999</v>
      </c>
      <c r="L8">
        <v>6802.6646620000001</v>
      </c>
      <c r="M8">
        <v>3570</v>
      </c>
      <c r="O8" s="30" t="s">
        <v>158</v>
      </c>
      <c r="P8">
        <v>0</v>
      </c>
      <c r="Q8">
        <v>0</v>
      </c>
      <c r="R8">
        <v>0</v>
      </c>
      <c r="S8">
        <v>0</v>
      </c>
      <c r="V8" s="30" t="s">
        <v>158</v>
      </c>
      <c r="W8">
        <v>2902.3660920000002</v>
      </c>
      <c r="X8">
        <v>3045.502207</v>
      </c>
      <c r="Y8">
        <v>2850.451016</v>
      </c>
      <c r="Z8">
        <v>4206</v>
      </c>
      <c r="AA8" t="s">
        <v>159</v>
      </c>
    </row>
    <row r="9" spans="1:27" x14ac:dyDescent="0.25">
      <c r="A9" s="1"/>
      <c r="B9" s="30" t="s">
        <v>160</v>
      </c>
      <c r="C9">
        <v>25000</v>
      </c>
      <c r="D9">
        <v>30000</v>
      </c>
      <c r="E9">
        <v>52000</v>
      </c>
      <c r="F9">
        <v>3270</v>
      </c>
      <c r="I9" s="30" t="s">
        <v>160</v>
      </c>
      <c r="J9">
        <v>9056.0245587106674</v>
      </c>
      <c r="K9">
        <v>16000</v>
      </c>
      <c r="L9">
        <v>32939</v>
      </c>
      <c r="M9">
        <v>3570</v>
      </c>
      <c r="O9" s="30" t="s">
        <v>160</v>
      </c>
      <c r="P9">
        <v>0</v>
      </c>
      <c r="Q9">
        <v>0</v>
      </c>
      <c r="R9">
        <v>0</v>
      </c>
      <c r="S9">
        <v>0</v>
      </c>
      <c r="V9" s="30" t="s">
        <v>160</v>
      </c>
      <c r="Z9">
        <v>4206</v>
      </c>
    </row>
    <row r="10" spans="1:27" x14ac:dyDescent="0.25">
      <c r="A10" s="1" t="s">
        <v>9</v>
      </c>
      <c r="B10" s="30" t="s">
        <v>161</v>
      </c>
      <c r="C10">
        <v>24562.015299999999</v>
      </c>
      <c r="D10">
        <v>27050.465520000002</v>
      </c>
      <c r="E10">
        <v>56764.634819999999</v>
      </c>
      <c r="F10">
        <v>26100</v>
      </c>
      <c r="I10" s="30" t="s">
        <v>161</v>
      </c>
      <c r="J10">
        <v>15577.442080000001</v>
      </c>
      <c r="K10">
        <v>17735.69224</v>
      </c>
      <c r="L10">
        <v>25957.278770000001</v>
      </c>
      <c r="M10">
        <v>11200</v>
      </c>
      <c r="O10" s="30" t="s">
        <v>161</v>
      </c>
      <c r="P10">
        <v>0</v>
      </c>
      <c r="Q10">
        <v>0</v>
      </c>
      <c r="R10">
        <v>0</v>
      </c>
      <c r="S10">
        <v>0</v>
      </c>
      <c r="V10" s="30" t="s">
        <v>161</v>
      </c>
      <c r="W10">
        <f>41739.44299</f>
        <v>41739.442990000003</v>
      </c>
      <c r="X10">
        <f>35862.12787+9350.950485</f>
        <v>45213.078354999998</v>
      </c>
      <c r="Y10">
        <f>35862.12787+9199.503509</f>
        <v>45061.631378999999</v>
      </c>
      <c r="Z10">
        <v>44220</v>
      </c>
      <c r="AA10" t="s">
        <v>162</v>
      </c>
    </row>
    <row r="11" spans="1:27" x14ac:dyDescent="0.25">
      <c r="A11" s="1"/>
      <c r="B11" s="30" t="s">
        <v>163</v>
      </c>
      <c r="C11">
        <v>74544</v>
      </c>
      <c r="D11">
        <v>113172</v>
      </c>
      <c r="E11">
        <v>113172</v>
      </c>
      <c r="F11">
        <v>26100</v>
      </c>
      <c r="I11" s="30" t="s">
        <v>163</v>
      </c>
      <c r="J11">
        <v>18411</v>
      </c>
      <c r="K11">
        <v>23066</v>
      </c>
      <c r="L11">
        <v>23066</v>
      </c>
      <c r="M11">
        <v>11200</v>
      </c>
      <c r="N11" t="s">
        <v>164</v>
      </c>
      <c r="O11" s="30" t="s">
        <v>163</v>
      </c>
      <c r="P11">
        <v>8500</v>
      </c>
      <c r="Q11">
        <v>18500</v>
      </c>
      <c r="R11">
        <v>18500</v>
      </c>
      <c r="S11">
        <v>0</v>
      </c>
      <c r="T11" t="s">
        <v>164</v>
      </c>
      <c r="V11" s="30" t="s">
        <v>163</v>
      </c>
      <c r="Z11">
        <v>44220</v>
      </c>
    </row>
    <row r="14" spans="1:27" x14ac:dyDescent="0.25">
      <c r="B14" s="1" t="s">
        <v>165</v>
      </c>
      <c r="C14" s="1"/>
      <c r="D14" s="1"/>
      <c r="E14" s="1"/>
      <c r="F14" s="1"/>
      <c r="G14" s="1"/>
      <c r="H14" s="1" t="s">
        <v>166</v>
      </c>
      <c r="I14" s="1"/>
      <c r="J14" s="1"/>
      <c r="N14" s="1" t="s">
        <v>167</v>
      </c>
      <c r="Q14" s="1"/>
    </row>
    <row r="15" spans="1:27" x14ac:dyDescent="0.25">
      <c r="B15" s="19"/>
      <c r="C15" s="28">
        <v>2015</v>
      </c>
      <c r="D15" s="28">
        <v>2020</v>
      </c>
      <c r="E15" s="28">
        <v>2040</v>
      </c>
      <c r="F15" s="28">
        <v>2050</v>
      </c>
      <c r="G15" s="1"/>
      <c r="H15" s="28"/>
      <c r="I15" s="28">
        <v>2019</v>
      </c>
      <c r="J15" s="28">
        <v>2040</v>
      </c>
      <c r="K15" s="28">
        <v>2050</v>
      </c>
      <c r="N15" s="19"/>
      <c r="O15" s="28" t="s">
        <v>168</v>
      </c>
      <c r="P15" s="28" t="s">
        <v>169</v>
      </c>
    </row>
    <row r="16" spans="1:27" x14ac:dyDescent="0.25">
      <c r="B16" s="1" t="s">
        <v>7</v>
      </c>
      <c r="C16">
        <v>63.215039719646605</v>
      </c>
      <c r="D16">
        <f>[1]node_encar!G2/1000000</f>
        <v>67.167692027089302</v>
      </c>
      <c r="E16">
        <f>[1]node_encar!K2/1000000</f>
        <v>77.663792168871893</v>
      </c>
      <c r="F16">
        <f>[1]node_encar!M2/1000000</f>
        <v>82.845883214709886</v>
      </c>
      <c r="H16" s="1" t="s">
        <v>7</v>
      </c>
      <c r="I16">
        <v>67.731564218767943</v>
      </c>
      <c r="J16">
        <v>105.37883895729126</v>
      </c>
      <c r="K16">
        <v>105.26684593081396</v>
      </c>
      <c r="N16" s="1" t="s">
        <v>7</v>
      </c>
      <c r="O16">
        <v>82.845883214709886</v>
      </c>
      <c r="P16">
        <v>105.26684593081396</v>
      </c>
    </row>
    <row r="17" spans="1:16" x14ac:dyDescent="0.25">
      <c r="B17" s="1" t="s">
        <v>3</v>
      </c>
      <c r="C17">
        <v>521.96009587159097</v>
      </c>
      <c r="D17">
        <f>[1]node_encar!G3/1000000</f>
        <v>530.33837428923096</v>
      </c>
      <c r="E17">
        <f>[1]node_encar!K3/1000000</f>
        <v>566.23652371901505</v>
      </c>
      <c r="F17">
        <f>[1]node_encar!M3/1000000</f>
        <v>579.824691012632</v>
      </c>
      <c r="H17" s="1" t="s">
        <v>3</v>
      </c>
      <c r="I17">
        <v>537.87520215065626</v>
      </c>
      <c r="J17">
        <v>701.388645993149</v>
      </c>
      <c r="K17">
        <v>701.14367344278378</v>
      </c>
      <c r="N17" s="1" t="s">
        <v>3</v>
      </c>
      <c r="O17">
        <v>579.824691012632</v>
      </c>
      <c r="P17">
        <v>701.14367344278378</v>
      </c>
    </row>
    <row r="18" spans="1:16" x14ac:dyDescent="0.25">
      <c r="B18" s="1" t="s">
        <v>5</v>
      </c>
      <c r="C18">
        <v>439.47933103579498</v>
      </c>
      <c r="D18">
        <f>[1]node_encar!G4/1000000</f>
        <v>452.22874034275696</v>
      </c>
      <c r="E18">
        <f>[1]node_encar!K4/1000000</f>
        <v>508.53901760261499</v>
      </c>
      <c r="F18">
        <f>[1]node_encar!M4/1000000</f>
        <v>547.50921728896799</v>
      </c>
      <c r="H18" s="1" t="s">
        <v>5</v>
      </c>
      <c r="I18">
        <v>452.90859110094794</v>
      </c>
      <c r="J18">
        <v>496.62365389640945</v>
      </c>
      <c r="K18">
        <v>487.18312350665576</v>
      </c>
      <c r="N18" s="1" t="s">
        <v>5</v>
      </c>
      <c r="O18">
        <v>547.50921728896799</v>
      </c>
      <c r="P18">
        <v>487.18312350665576</v>
      </c>
    </row>
    <row r="19" spans="1:16" x14ac:dyDescent="0.25">
      <c r="B19" s="1" t="s">
        <v>9</v>
      </c>
      <c r="C19">
        <v>294.098626493388</v>
      </c>
      <c r="D19">
        <f>[1]node_encar!G5/1000000</f>
        <v>304.28681926490799</v>
      </c>
      <c r="E19">
        <f>[1]node_encar!K5/1000000</f>
        <v>359.20052690496402</v>
      </c>
      <c r="F19">
        <f>[1]node_encar!M5/1000000</f>
        <v>394.88282698243802</v>
      </c>
      <c r="H19" s="1" t="s">
        <v>9</v>
      </c>
      <c r="I19">
        <v>303.56244759052669</v>
      </c>
      <c r="J19">
        <v>374.67694552969112</v>
      </c>
      <c r="K19">
        <v>408.80412532762597</v>
      </c>
      <c r="N19" s="1" t="s">
        <v>9</v>
      </c>
      <c r="O19">
        <v>394.88282698243802</v>
      </c>
      <c r="P19">
        <v>408.80412532762597</v>
      </c>
    </row>
    <row r="24" spans="1:16" x14ac:dyDescent="0.25">
      <c r="A24" s="28" t="s">
        <v>170</v>
      </c>
      <c r="B24" s="28"/>
      <c r="C24" s="28">
        <v>2030</v>
      </c>
      <c r="D24" s="28">
        <v>2040</v>
      </c>
      <c r="E24" s="28">
        <v>2050</v>
      </c>
      <c r="F24" s="28">
        <v>2023</v>
      </c>
      <c r="G24" s="29" t="s">
        <v>171</v>
      </c>
    </row>
    <row r="25" spans="1:16" x14ac:dyDescent="0.25">
      <c r="A25" s="1" t="s">
        <v>131</v>
      </c>
      <c r="B25" t="s">
        <v>172</v>
      </c>
      <c r="C25">
        <v>33</v>
      </c>
      <c r="D25">
        <v>50</v>
      </c>
      <c r="E25">
        <v>88</v>
      </c>
      <c r="F25">
        <v>90</v>
      </c>
      <c r="G25" s="21" t="s">
        <v>173</v>
      </c>
    </row>
    <row r="26" spans="1:16" x14ac:dyDescent="0.25">
      <c r="A26" s="28"/>
      <c r="B26" s="19" t="s">
        <v>174</v>
      </c>
      <c r="C26" s="19">
        <v>113.39999999999999</v>
      </c>
      <c r="D26" s="19">
        <v>147</v>
      </c>
      <c r="E26" s="19">
        <v>168</v>
      </c>
      <c r="F26" s="19">
        <v>90</v>
      </c>
      <c r="G26" s="21">
        <f>C27/C25</f>
        <v>2.5854797979797968</v>
      </c>
      <c r="H26">
        <f>E27/E25</f>
        <v>1.5945549242424206</v>
      </c>
    </row>
    <row r="27" spans="1:16" x14ac:dyDescent="0.25">
      <c r="A27" s="1" t="s">
        <v>144</v>
      </c>
      <c r="B27" t="s">
        <v>172</v>
      </c>
      <c r="C27">
        <v>85.320833333333297</v>
      </c>
      <c r="D27">
        <v>102.320833333333</v>
      </c>
      <c r="E27">
        <v>140.32083333333301</v>
      </c>
      <c r="F27">
        <v>90</v>
      </c>
      <c r="G27" s="21"/>
    </row>
    <row r="28" spans="1:16" x14ac:dyDescent="0.25">
      <c r="A28" s="1"/>
      <c r="B28" t="s">
        <v>174</v>
      </c>
      <c r="C28">
        <v>32.57</v>
      </c>
      <c r="D28">
        <v>140</v>
      </c>
      <c r="E28">
        <v>397</v>
      </c>
      <c r="F28">
        <v>90</v>
      </c>
      <c r="G28" s="21" t="s">
        <v>175</v>
      </c>
    </row>
    <row r="29" spans="1:16" x14ac:dyDescent="0.25">
      <c r="C29">
        <v>113.39999999999999</v>
      </c>
      <c r="D29">
        <v>147</v>
      </c>
      <c r="E29">
        <v>168</v>
      </c>
      <c r="F29">
        <v>90</v>
      </c>
      <c r="G29" s="21" t="s">
        <v>176</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D0165-5306-4674-B9A3-B4435D7DB0D5}">
  <dimension ref="B2:R7"/>
  <sheetViews>
    <sheetView workbookViewId="0">
      <selection activeCell="K26" sqref="K26"/>
    </sheetView>
  </sheetViews>
  <sheetFormatPr defaultRowHeight="15" x14ac:dyDescent="0.25"/>
  <sheetData>
    <row r="2" spans="2:18" ht="15.75" thickBot="1" x14ac:dyDescent="0.3">
      <c r="B2" t="s">
        <v>239</v>
      </c>
      <c r="I2" s="71" t="s">
        <v>231</v>
      </c>
    </row>
    <row r="3" spans="2:18" x14ac:dyDescent="0.25">
      <c r="B3" s="63" t="s">
        <v>225</v>
      </c>
      <c r="C3" s="65" t="s">
        <v>224</v>
      </c>
      <c r="I3" s="63"/>
      <c r="J3" s="64" t="s">
        <v>226</v>
      </c>
      <c r="K3" s="64"/>
      <c r="L3" s="64"/>
      <c r="M3" s="64" t="s">
        <v>227</v>
      </c>
      <c r="N3" s="64"/>
      <c r="O3" s="64"/>
      <c r="P3" s="64" t="s">
        <v>228</v>
      </c>
      <c r="Q3" s="64"/>
      <c r="R3" s="65"/>
    </row>
    <row r="4" spans="2:18" x14ac:dyDescent="0.25">
      <c r="B4" s="66" t="s">
        <v>230</v>
      </c>
      <c r="C4" s="67">
        <v>3.98</v>
      </c>
      <c r="I4" s="66"/>
      <c r="J4" s="71" t="s">
        <v>229</v>
      </c>
      <c r="K4" s="71" t="s">
        <v>232</v>
      </c>
      <c r="L4" s="71" t="s">
        <v>233</v>
      </c>
      <c r="M4" s="71" t="s">
        <v>229</v>
      </c>
      <c r="N4" s="71" t="s">
        <v>232</v>
      </c>
      <c r="O4" s="71" t="s">
        <v>233</v>
      </c>
      <c r="P4" s="71" t="s">
        <v>229</v>
      </c>
      <c r="Q4" s="71" t="s">
        <v>232</v>
      </c>
      <c r="R4" s="67" t="s">
        <v>233</v>
      </c>
    </row>
    <row r="5" spans="2:18" x14ac:dyDescent="0.25">
      <c r="B5" s="66" t="s">
        <v>234</v>
      </c>
      <c r="C5" s="67">
        <v>6.85</v>
      </c>
      <c r="I5" s="66" t="s">
        <v>237</v>
      </c>
      <c r="J5" s="71">
        <v>0</v>
      </c>
      <c r="K5" s="71">
        <v>949.76496699999893</v>
      </c>
      <c r="L5" s="71">
        <v>3799.0798699999896</v>
      </c>
      <c r="M5" s="71">
        <v>0</v>
      </c>
      <c r="N5" s="71">
        <v>1636.5389255288001</v>
      </c>
      <c r="O5" s="71">
        <v>6546.1557001149977</v>
      </c>
      <c r="P5" s="71">
        <f>SUM(E107:E130)</f>
        <v>0</v>
      </c>
      <c r="Q5" s="71">
        <v>2494.5863596925974</v>
      </c>
      <c r="R5" s="67">
        <f>2*4989.1727193852</f>
        <v>9978.3454387704005</v>
      </c>
    </row>
    <row r="6" spans="2:18" ht="15.75" thickBot="1" x14ac:dyDescent="0.3">
      <c r="B6" s="68" t="s">
        <v>228</v>
      </c>
      <c r="C6" s="70">
        <v>10.45</v>
      </c>
      <c r="I6" s="66" t="s">
        <v>235</v>
      </c>
      <c r="J6" s="71"/>
      <c r="K6" s="71"/>
      <c r="L6" s="71"/>
      <c r="M6" s="71"/>
      <c r="N6" s="71"/>
      <c r="O6" s="71"/>
      <c r="P6" s="71"/>
      <c r="Q6" s="71"/>
      <c r="R6" s="67"/>
    </row>
    <row r="7" spans="2:18" ht="15.75" thickBot="1" x14ac:dyDescent="0.3">
      <c r="I7" s="68" t="s">
        <v>236</v>
      </c>
      <c r="J7" s="69"/>
      <c r="K7" s="69"/>
      <c r="L7" s="69"/>
      <c r="M7" s="69"/>
      <c r="N7" s="69"/>
      <c r="O7" s="69"/>
      <c r="P7" s="69"/>
      <c r="Q7" s="69"/>
      <c r="R7" s="7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1C55C-F1DB-415A-B6A4-4607ABDB1C4B}">
  <dimension ref="A1:F170"/>
  <sheetViews>
    <sheetView workbookViewId="0">
      <selection activeCell="C3" sqref="C3"/>
    </sheetView>
  </sheetViews>
  <sheetFormatPr defaultRowHeight="15" x14ac:dyDescent="0.25"/>
  <cols>
    <col min="1" max="1" width="9.140625" customWidth="1"/>
  </cols>
  <sheetData>
    <row r="1" spans="1:6" x14ac:dyDescent="0.25">
      <c r="A1" t="s">
        <v>245</v>
      </c>
    </row>
    <row r="2" spans="1:6" x14ac:dyDescent="0.25">
      <c r="A2" t="s">
        <v>243</v>
      </c>
      <c r="B2" t="s">
        <v>244</v>
      </c>
      <c r="C2" t="s">
        <v>249</v>
      </c>
      <c r="D2" t="s">
        <v>242</v>
      </c>
      <c r="E2" t="s">
        <v>247</v>
      </c>
      <c r="F2" t="s">
        <v>248</v>
      </c>
    </row>
    <row r="3" spans="1:6" x14ac:dyDescent="0.25">
      <c r="A3">
        <v>1</v>
      </c>
      <c r="B3">
        <v>0</v>
      </c>
      <c r="C3">
        <v>2.5856105946242061E-3</v>
      </c>
      <c r="D3">
        <v>8.9114948941845134E-4</v>
      </c>
      <c r="E3">
        <v>4.3521058362687085E-4</v>
      </c>
      <c r="F3">
        <v>7.6867492724509746E-3</v>
      </c>
    </row>
    <row r="4" spans="1:6" x14ac:dyDescent="0.25">
      <c r="A4">
        <v>1</v>
      </c>
      <c r="B4">
        <v>1</v>
      </c>
      <c r="C4">
        <v>2.1622604581173458E-3</v>
      </c>
      <c r="D4">
        <v>6.8551259293368597E-4</v>
      </c>
      <c r="E4">
        <v>5.1138109199307818E-4</v>
      </c>
      <c r="F4">
        <v>5.9095633887641004E-3</v>
      </c>
    </row>
    <row r="5" spans="1:6" x14ac:dyDescent="0.25">
      <c r="A5">
        <v>1</v>
      </c>
      <c r="B5">
        <v>2</v>
      </c>
      <c r="C5">
        <v>1.7855056674336105E-3</v>
      </c>
      <c r="D5">
        <v>5.427060722644196E-4</v>
      </c>
      <c r="E5">
        <v>4.723163863219669E-4</v>
      </c>
      <c r="F5">
        <v>4.6292145076456829E-3</v>
      </c>
    </row>
    <row r="6" spans="1:6" x14ac:dyDescent="0.25">
      <c r="A6">
        <v>1</v>
      </c>
      <c r="B6">
        <v>3</v>
      </c>
      <c r="C6">
        <v>1.574594213042943E-3</v>
      </c>
      <c r="D6">
        <v>3.7684665584450985E-4</v>
      </c>
      <c r="E6">
        <v>1.0916173854376853E-3</v>
      </c>
      <c r="F6">
        <v>3.7737792711024908E-3</v>
      </c>
    </row>
    <row r="7" spans="1:6" x14ac:dyDescent="0.25">
      <c r="A7">
        <v>1</v>
      </c>
      <c r="B7">
        <v>4</v>
      </c>
      <c r="C7">
        <v>1.2216762667994526E-3</v>
      </c>
      <c r="D7">
        <v>3.5766660054902232E-4</v>
      </c>
      <c r="E7">
        <v>2.0923577124249888E-3</v>
      </c>
      <c r="F7">
        <v>2.9605901502779927E-3</v>
      </c>
    </row>
    <row r="8" spans="1:6" x14ac:dyDescent="0.25">
      <c r="A8">
        <v>1</v>
      </c>
      <c r="B8">
        <v>5</v>
      </c>
      <c r="C8">
        <v>1.2698369338609392E-3</v>
      </c>
      <c r="D8">
        <v>3.5766660054902232E-4</v>
      </c>
      <c r="E8">
        <v>5.813186213748248E-3</v>
      </c>
      <c r="F8">
        <v>2.5092211100508173E-3</v>
      </c>
    </row>
    <row r="9" spans="1:6" x14ac:dyDescent="0.25">
      <c r="A9">
        <v>1</v>
      </c>
      <c r="B9">
        <v>6</v>
      </c>
      <c r="C9">
        <v>1.5969692152183117E-3</v>
      </c>
      <c r="D9">
        <v>1.1868465983160689E-3</v>
      </c>
      <c r="E9">
        <v>2.4664684607945575E-2</v>
      </c>
      <c r="F9">
        <v>2.3632912410159108E-3</v>
      </c>
    </row>
    <row r="10" spans="1:6" x14ac:dyDescent="0.25">
      <c r="A10">
        <v>1</v>
      </c>
      <c r="B10">
        <v>7</v>
      </c>
      <c r="C10">
        <v>1.8088799373394751E-3</v>
      </c>
      <c r="D10">
        <v>3.9752719457566144E-3</v>
      </c>
      <c r="E10">
        <v>3.9050824602192211E-2</v>
      </c>
      <c r="F10">
        <v>2.256523106885499E-3</v>
      </c>
    </row>
    <row r="11" spans="1:6" x14ac:dyDescent="0.25">
      <c r="A11">
        <v>1</v>
      </c>
      <c r="B11">
        <v>8</v>
      </c>
      <c r="C11">
        <v>2.9521058929675584E-3</v>
      </c>
      <c r="D11">
        <v>6.7414431265056824E-3</v>
      </c>
      <c r="E11">
        <v>3.0431549564287667E-2</v>
      </c>
      <c r="F11">
        <v>1.9722040938280859E-3</v>
      </c>
    </row>
    <row r="12" spans="1:6" x14ac:dyDescent="0.25">
      <c r="A12">
        <v>1</v>
      </c>
      <c r="B12">
        <v>9</v>
      </c>
      <c r="C12">
        <v>5.2196741503151818E-3</v>
      </c>
      <c r="D12">
        <v>7.8351547058624574E-3</v>
      </c>
      <c r="E12">
        <v>1.8943230691971548E-2</v>
      </c>
      <c r="F12">
        <v>2.1583618505362063E-3</v>
      </c>
    </row>
    <row r="13" spans="1:6" x14ac:dyDescent="0.25">
      <c r="A13">
        <v>1</v>
      </c>
      <c r="B13">
        <v>10</v>
      </c>
      <c r="C13">
        <v>5.7010578301344367E-3</v>
      </c>
      <c r="D13">
        <v>8.6950019701190605E-3</v>
      </c>
      <c r="E13">
        <v>1.2873972765365444E-2</v>
      </c>
      <c r="F13">
        <v>2.4459254727292527E-3</v>
      </c>
    </row>
    <row r="14" spans="1:6" x14ac:dyDescent="0.25">
      <c r="A14">
        <v>1</v>
      </c>
      <c r="B14">
        <v>11</v>
      </c>
      <c r="C14">
        <v>6.2970895264486803E-3</v>
      </c>
      <c r="D14">
        <v>8.3942668392196929E-3</v>
      </c>
      <c r="E14">
        <v>9.7595077523961928E-3</v>
      </c>
      <c r="F14">
        <v>2.7181403467523655E-3</v>
      </c>
    </row>
    <row r="15" spans="1:6" x14ac:dyDescent="0.25">
      <c r="A15">
        <v>1</v>
      </c>
      <c r="B15">
        <v>12</v>
      </c>
      <c r="C15">
        <v>8.0551748329524275E-3</v>
      </c>
      <c r="D15">
        <v>7.7044327847095046E-3</v>
      </c>
      <c r="E15">
        <v>7.550872345227954E-3</v>
      </c>
      <c r="F15">
        <v>2.7686722460060972E-3</v>
      </c>
    </row>
    <row r="16" spans="1:6" x14ac:dyDescent="0.25">
      <c r="A16">
        <v>1</v>
      </c>
      <c r="B16">
        <v>13</v>
      </c>
      <c r="C16">
        <v>7.2100412513124339E-3</v>
      </c>
      <c r="D16">
        <v>9.5315649014909316E-3</v>
      </c>
      <c r="E16">
        <v>7.5183741398738117E-3</v>
      </c>
      <c r="F16">
        <v>2.8060248949684017E-3</v>
      </c>
    </row>
    <row r="17" spans="1:6" x14ac:dyDescent="0.25">
      <c r="A17">
        <v>1</v>
      </c>
      <c r="B17">
        <v>14</v>
      </c>
      <c r="C17">
        <v>7.6282250925613724E-3</v>
      </c>
      <c r="D17">
        <v>1.0138374058254962E-2</v>
      </c>
      <c r="E17">
        <v>6.2188059119841011E-3</v>
      </c>
      <c r="F17">
        <v>3.441737994741908E-3</v>
      </c>
    </row>
    <row r="18" spans="1:6" x14ac:dyDescent="0.25">
      <c r="A18">
        <v>1</v>
      </c>
      <c r="B18">
        <v>15</v>
      </c>
      <c r="C18">
        <v>6.3555189248460774E-3</v>
      </c>
      <c r="D18">
        <v>9.1647354573715593E-3</v>
      </c>
      <c r="E18">
        <v>4.8629689034362837E-3</v>
      </c>
      <c r="F18">
        <v>5.1040431489642974E-3</v>
      </c>
    </row>
    <row r="19" spans="1:6" x14ac:dyDescent="0.25">
      <c r="A19">
        <v>1</v>
      </c>
      <c r="B19">
        <v>16</v>
      </c>
      <c r="C19">
        <v>6.2964628720986729E-3</v>
      </c>
      <c r="D19">
        <v>8.8670139698358678E-3</v>
      </c>
      <c r="E19">
        <v>4.0402287955203777E-3</v>
      </c>
      <c r="F19">
        <v>7.4513698357989971E-3</v>
      </c>
    </row>
    <row r="20" spans="1:6" x14ac:dyDescent="0.25">
      <c r="A20">
        <v>1</v>
      </c>
      <c r="B20">
        <v>17</v>
      </c>
      <c r="C20">
        <v>7.7428990992374535E-3</v>
      </c>
      <c r="D20">
        <v>1.2967069365176555E-2</v>
      </c>
      <c r="E20">
        <v>3.1757250624680398E-3</v>
      </c>
      <c r="F20">
        <v>1.2818930368028066E-2</v>
      </c>
    </row>
    <row r="21" spans="1:6" x14ac:dyDescent="0.25">
      <c r="A21">
        <v>1</v>
      </c>
      <c r="B21">
        <v>18</v>
      </c>
      <c r="C21">
        <v>9.5707820927045644E-3</v>
      </c>
      <c r="D21">
        <v>1.2130285243043888E-2</v>
      </c>
      <c r="E21">
        <v>2.7668022832978293E-3</v>
      </c>
      <c r="F21">
        <v>1.4813968291105511E-2</v>
      </c>
    </row>
    <row r="22" spans="1:6" x14ac:dyDescent="0.25">
      <c r="A22">
        <v>1</v>
      </c>
      <c r="B22">
        <v>19</v>
      </c>
      <c r="C22">
        <v>1.0580679247952522E-2</v>
      </c>
      <c r="D22">
        <v>7.4823423122648211E-3</v>
      </c>
      <c r="E22">
        <v>2.515516449197344E-3</v>
      </c>
      <c r="F22">
        <v>1.4030180807204874E-2</v>
      </c>
    </row>
    <row r="23" spans="1:6" x14ac:dyDescent="0.25">
      <c r="A23">
        <v>1</v>
      </c>
      <c r="B23">
        <v>20</v>
      </c>
      <c r="C23">
        <v>7.9277861216255179E-3</v>
      </c>
      <c r="D23">
        <v>4.2320813501716733E-3</v>
      </c>
      <c r="E23">
        <v>2.0046670977417343E-3</v>
      </c>
      <c r="F23">
        <v>1.1534999559220308E-2</v>
      </c>
    </row>
    <row r="24" spans="1:6" x14ac:dyDescent="0.25">
      <c r="A24">
        <v>1</v>
      </c>
      <c r="B24">
        <v>21</v>
      </c>
      <c r="C24">
        <v>4.9644183493159251E-3</v>
      </c>
      <c r="D24">
        <v>3.046603220543957E-3</v>
      </c>
      <c r="E24">
        <v>1.7176801037585043E-3</v>
      </c>
      <c r="F24">
        <v>1.0739303785534926E-2</v>
      </c>
    </row>
    <row r="25" spans="1:6" x14ac:dyDescent="0.25">
      <c r="A25">
        <v>1</v>
      </c>
      <c r="B25">
        <v>22</v>
      </c>
      <c r="C25">
        <v>3.2571343241339008E-3</v>
      </c>
      <c r="D25">
        <v>2.3100311615392236E-3</v>
      </c>
      <c r="E25">
        <v>1.5924416656194307E-3</v>
      </c>
      <c r="F25">
        <v>1.0556306395881735E-2</v>
      </c>
    </row>
    <row r="26" spans="1:6" x14ac:dyDescent="0.25">
      <c r="A26">
        <v>1</v>
      </c>
      <c r="B26">
        <v>23</v>
      </c>
      <c r="C26">
        <v>2.2528789933590945E-3</v>
      </c>
      <c r="D26">
        <v>1.790558342363204E-3</v>
      </c>
      <c r="E26">
        <v>1.212916470554354E-3</v>
      </c>
      <c r="F26">
        <v>8.2659032240786495E-3</v>
      </c>
    </row>
    <row r="27" spans="1:6" x14ac:dyDescent="0.25">
      <c r="A27">
        <v>2</v>
      </c>
      <c r="B27">
        <v>0</v>
      </c>
      <c r="C27">
        <v>1.6818733252077795E-3</v>
      </c>
      <c r="D27">
        <v>1.1990377851478463E-3</v>
      </c>
      <c r="E27">
        <v>9.2380827245675532E-4</v>
      </c>
      <c r="F27">
        <v>6.5138039677252787E-3</v>
      </c>
    </row>
    <row r="28" spans="1:6" x14ac:dyDescent="0.25">
      <c r="A28">
        <v>2</v>
      </c>
      <c r="B28">
        <v>1</v>
      </c>
      <c r="C28">
        <v>1.3588754667126733E-3</v>
      </c>
      <c r="D28">
        <v>8.6801043175088277E-4</v>
      </c>
      <c r="E28">
        <v>7.2723185582404071E-4</v>
      </c>
      <c r="F28">
        <v>4.7145204283095153E-3</v>
      </c>
    </row>
    <row r="29" spans="1:6" x14ac:dyDescent="0.25">
      <c r="A29">
        <v>2</v>
      </c>
      <c r="B29">
        <v>2</v>
      </c>
      <c r="C29">
        <v>1.1160084685039396E-3</v>
      </c>
      <c r="D29">
        <v>7.0640712326440318E-4</v>
      </c>
      <c r="E29">
        <v>6.0410996913009608E-4</v>
      </c>
      <c r="F29">
        <v>3.5220533863583583E-3</v>
      </c>
    </row>
    <row r="30" spans="1:6" x14ac:dyDescent="0.25">
      <c r="A30">
        <v>2</v>
      </c>
      <c r="B30">
        <v>3</v>
      </c>
      <c r="C30">
        <v>8.8160056858824383E-4</v>
      </c>
      <c r="D30">
        <v>6.2591655096078905E-4</v>
      </c>
      <c r="E30">
        <v>6.3156234155108907E-4</v>
      </c>
      <c r="F30">
        <v>2.9300598667505572E-3</v>
      </c>
    </row>
    <row r="31" spans="1:6" x14ac:dyDescent="0.25">
      <c r="A31">
        <v>2</v>
      </c>
      <c r="B31">
        <v>4</v>
      </c>
      <c r="C31">
        <v>5.9216733932699077E-4</v>
      </c>
      <c r="D31">
        <v>6.884188932288006E-4</v>
      </c>
      <c r="E31">
        <v>2.0710548207370297E-3</v>
      </c>
      <c r="F31">
        <v>2.4224974311437496E-3</v>
      </c>
    </row>
    <row r="32" spans="1:6" x14ac:dyDescent="0.25">
      <c r="A32">
        <v>2</v>
      </c>
      <c r="B32">
        <v>5</v>
      </c>
      <c r="C32">
        <v>4.9281955722970945E-4</v>
      </c>
      <c r="D32">
        <v>6.792915637231226E-4</v>
      </c>
      <c r="E32">
        <v>5.4390336715679916E-3</v>
      </c>
      <c r="F32">
        <v>2.1700814020990133E-3</v>
      </c>
    </row>
    <row r="33" spans="1:6" x14ac:dyDescent="0.25">
      <c r="A33">
        <v>2</v>
      </c>
      <c r="B33">
        <v>6</v>
      </c>
      <c r="C33">
        <v>1.1053286251129757E-3</v>
      </c>
      <c r="D33">
        <v>1.2242032366520199E-3</v>
      </c>
      <c r="E33">
        <v>2.208317865462402E-2</v>
      </c>
      <c r="F33">
        <v>1.9316423946806947E-3</v>
      </c>
    </row>
    <row r="34" spans="1:6" x14ac:dyDescent="0.25">
      <c r="A34">
        <v>2</v>
      </c>
      <c r="B34">
        <v>7</v>
      </c>
      <c r="C34">
        <v>1.7366056425185425E-3</v>
      </c>
      <c r="D34">
        <v>3.4160638237166851E-3</v>
      </c>
      <c r="E34">
        <v>4.04606536335139E-2</v>
      </c>
      <c r="F34">
        <v>1.7800366062694223E-3</v>
      </c>
    </row>
    <row r="35" spans="1:6" x14ac:dyDescent="0.25">
      <c r="A35">
        <v>2</v>
      </c>
      <c r="B35">
        <v>8</v>
      </c>
      <c r="C35">
        <v>2.9979491909611182E-3</v>
      </c>
      <c r="D35">
        <v>6.7974440307555888E-3</v>
      </c>
      <c r="E35">
        <v>3.2852784100030577E-2</v>
      </c>
      <c r="F35">
        <v>1.6662333347988844E-3</v>
      </c>
    </row>
    <row r="36" spans="1:6" x14ac:dyDescent="0.25">
      <c r="A36">
        <v>2</v>
      </c>
      <c r="B36">
        <v>9</v>
      </c>
      <c r="C36">
        <v>4.3108817019481584E-3</v>
      </c>
      <c r="D36">
        <v>9.2104693907325286E-3</v>
      </c>
      <c r="E36">
        <v>2.0695649369066534E-2</v>
      </c>
      <c r="F36">
        <v>1.6963689888679838E-3</v>
      </c>
    </row>
    <row r="37" spans="1:6" x14ac:dyDescent="0.25">
      <c r="A37">
        <v>2</v>
      </c>
      <c r="B37">
        <v>10</v>
      </c>
      <c r="C37">
        <v>4.2637568719395488E-3</v>
      </c>
      <c r="D37">
        <v>1.0323988189494999E-2</v>
      </c>
      <c r="E37">
        <v>1.3208589257598203E-2</v>
      </c>
      <c r="F37">
        <v>2.0469397601005912E-3</v>
      </c>
    </row>
    <row r="38" spans="1:6" x14ac:dyDescent="0.25">
      <c r="A38">
        <v>2</v>
      </c>
      <c r="B38">
        <v>11</v>
      </c>
      <c r="C38">
        <v>6.3353954570691193E-3</v>
      </c>
      <c r="D38">
        <v>8.4257668757366927E-3</v>
      </c>
      <c r="E38">
        <v>9.7087736823209189E-3</v>
      </c>
      <c r="F38">
        <v>2.4919699560001255E-3</v>
      </c>
    </row>
    <row r="39" spans="1:6" x14ac:dyDescent="0.25">
      <c r="A39">
        <v>2</v>
      </c>
      <c r="B39">
        <v>12</v>
      </c>
      <c r="C39">
        <v>9.131083301479815E-3</v>
      </c>
      <c r="D39">
        <v>6.4304868149981688E-3</v>
      </c>
      <c r="E39">
        <v>7.4733841712575589E-3</v>
      </c>
      <c r="F39">
        <v>2.5305454227215734E-3</v>
      </c>
    </row>
    <row r="40" spans="1:6" x14ac:dyDescent="0.25">
      <c r="A40">
        <v>2</v>
      </c>
      <c r="B40">
        <v>13</v>
      </c>
      <c r="C40">
        <v>7.5933071259853251E-3</v>
      </c>
      <c r="D40">
        <v>7.9594254737902267E-3</v>
      </c>
      <c r="E40">
        <v>7.2091599737808066E-3</v>
      </c>
      <c r="F40">
        <v>2.786585754445832E-3</v>
      </c>
    </row>
    <row r="41" spans="1:6" x14ac:dyDescent="0.25">
      <c r="A41">
        <v>2</v>
      </c>
      <c r="B41">
        <v>14</v>
      </c>
      <c r="C41">
        <v>6.8651703305491994E-3</v>
      </c>
      <c r="D41">
        <v>1.0704940014490811E-2</v>
      </c>
      <c r="E41">
        <v>5.2458035848957927E-3</v>
      </c>
      <c r="F41">
        <v>3.1305221266591304E-3</v>
      </c>
    </row>
    <row r="42" spans="1:6" x14ac:dyDescent="0.25">
      <c r="A42">
        <v>2</v>
      </c>
      <c r="B42">
        <v>15</v>
      </c>
      <c r="C42">
        <v>6.1721484881646872E-3</v>
      </c>
      <c r="D42">
        <v>1.0344619496281503E-2</v>
      </c>
      <c r="E42">
        <v>4.8520227606330072E-3</v>
      </c>
      <c r="F42">
        <v>4.5233989208583172E-3</v>
      </c>
    </row>
    <row r="43" spans="1:6" x14ac:dyDescent="0.25">
      <c r="A43">
        <v>2</v>
      </c>
      <c r="B43">
        <v>16</v>
      </c>
      <c r="C43">
        <v>5.9543887982706446E-3</v>
      </c>
      <c r="D43">
        <v>1.0655449028430309E-2</v>
      </c>
      <c r="E43">
        <v>3.8154976249304717E-3</v>
      </c>
      <c r="F43">
        <v>6.9676961190356405E-3</v>
      </c>
    </row>
    <row r="44" spans="1:6" x14ac:dyDescent="0.25">
      <c r="A44">
        <v>2</v>
      </c>
      <c r="B44">
        <v>17</v>
      </c>
      <c r="C44">
        <v>7.1934501029260198E-3</v>
      </c>
      <c r="D44">
        <v>1.3172144191631189E-2</v>
      </c>
      <c r="E44">
        <v>3.1974035615234229E-3</v>
      </c>
      <c r="F44">
        <v>1.250793547052742E-2</v>
      </c>
    </row>
    <row r="45" spans="1:6" x14ac:dyDescent="0.25">
      <c r="A45">
        <v>2</v>
      </c>
      <c r="B45">
        <v>18</v>
      </c>
      <c r="C45">
        <v>1.0172434825437202E-2</v>
      </c>
      <c r="D45">
        <v>1.2067941517987213E-2</v>
      </c>
      <c r="E45">
        <v>3.0816913479553608E-3</v>
      </c>
      <c r="F45">
        <v>1.4814621580698359E-2</v>
      </c>
    </row>
    <row r="46" spans="1:6" x14ac:dyDescent="0.25">
      <c r="A46">
        <v>2</v>
      </c>
      <c r="B46">
        <v>19</v>
      </c>
      <c r="C46">
        <v>1.1120966287759968E-2</v>
      </c>
      <c r="D46">
        <v>7.8639241661697459E-3</v>
      </c>
      <c r="E46">
        <v>2.2321526460546957E-3</v>
      </c>
      <c r="F46">
        <v>1.299463851650127E-2</v>
      </c>
    </row>
    <row r="47" spans="1:6" x14ac:dyDescent="0.25">
      <c r="A47">
        <v>2</v>
      </c>
      <c r="B47">
        <v>20</v>
      </c>
      <c r="C47">
        <v>8.0688329325983004E-3</v>
      </c>
      <c r="D47">
        <v>5.2628755348980514E-3</v>
      </c>
      <c r="E47">
        <v>1.7008982930161109E-3</v>
      </c>
      <c r="F47">
        <v>1.1967717645913145E-2</v>
      </c>
    </row>
    <row r="48" spans="1:6" x14ac:dyDescent="0.25">
      <c r="A48">
        <v>2</v>
      </c>
      <c r="B48">
        <v>21</v>
      </c>
      <c r="C48">
        <v>4.9031669900747483E-3</v>
      </c>
      <c r="D48">
        <v>3.1330779031159177E-3</v>
      </c>
      <c r="E48">
        <v>1.4417653341696165E-3</v>
      </c>
      <c r="F48">
        <v>1.148742348341825E-2</v>
      </c>
    </row>
    <row r="49" spans="1:6" x14ac:dyDescent="0.25">
      <c r="A49">
        <v>2</v>
      </c>
      <c r="B49">
        <v>22</v>
      </c>
      <c r="C49">
        <v>3.3268513455814424E-3</v>
      </c>
      <c r="D49">
        <v>1.9114149802117778E-3</v>
      </c>
      <c r="E49">
        <v>1.0264131281186616E-3</v>
      </c>
      <c r="F49">
        <v>1.0477805541487417E-2</v>
      </c>
    </row>
    <row r="50" spans="1:6" x14ac:dyDescent="0.25">
      <c r="A50">
        <v>2</v>
      </c>
      <c r="B50">
        <v>23</v>
      </c>
      <c r="C50">
        <v>2.3953611687451736E-3</v>
      </c>
      <c r="D50">
        <v>1.3404301808214727E-3</v>
      </c>
      <c r="E50">
        <v>7.2805391539096246E-4</v>
      </c>
      <c r="F50">
        <v>8.5431786360998657E-3</v>
      </c>
    </row>
    <row r="51" spans="1:6" x14ac:dyDescent="0.25">
      <c r="A51">
        <v>3</v>
      </c>
      <c r="B51">
        <v>0</v>
      </c>
      <c r="C51">
        <v>1.7117890085679294E-3</v>
      </c>
      <c r="D51">
        <v>1.0273002733698156E-3</v>
      </c>
      <c r="E51">
        <v>6.197491234485339E-4</v>
      </c>
      <c r="F51">
        <v>6.1536313956468891E-3</v>
      </c>
    </row>
    <row r="52" spans="1:6" x14ac:dyDescent="0.25">
      <c r="A52">
        <v>3</v>
      </c>
      <c r="B52">
        <v>1</v>
      </c>
      <c r="C52">
        <v>1.2970174984389296E-3</v>
      </c>
      <c r="D52">
        <v>8.0550457932991484E-4</v>
      </c>
      <c r="E52">
        <v>4.8231670553051964E-4</v>
      </c>
      <c r="F52">
        <v>4.3727927198254288E-3</v>
      </c>
    </row>
    <row r="53" spans="1:6" x14ac:dyDescent="0.25">
      <c r="A53">
        <v>3</v>
      </c>
      <c r="B53">
        <v>2</v>
      </c>
      <c r="C53">
        <v>9.9461078585057032E-4</v>
      </c>
      <c r="D53">
        <v>6.8620292271220527E-4</v>
      </c>
      <c r="E53">
        <v>4.9157892128360821E-4</v>
      </c>
      <c r="F53">
        <v>3.2330718116553884E-3</v>
      </c>
    </row>
    <row r="54" spans="1:6" x14ac:dyDescent="0.25">
      <c r="A54">
        <v>3</v>
      </c>
      <c r="B54">
        <v>3</v>
      </c>
      <c r="C54">
        <v>8.1169204997723864E-4</v>
      </c>
      <c r="D54">
        <v>5.3649990082353346E-4</v>
      </c>
      <c r="E54">
        <v>6.3698860325436303E-4</v>
      </c>
      <c r="F54">
        <v>2.4744619922860349E-3</v>
      </c>
    </row>
    <row r="55" spans="1:6" x14ac:dyDescent="0.25">
      <c r="A55">
        <v>3</v>
      </c>
      <c r="B55">
        <v>4</v>
      </c>
      <c r="C55">
        <v>7.9242505077580839E-4</v>
      </c>
      <c r="D55">
        <v>3.564960850862206E-4</v>
      </c>
      <c r="E55">
        <v>1.5520750407102247E-3</v>
      </c>
      <c r="F55">
        <v>1.8195092529187484E-3</v>
      </c>
    </row>
    <row r="56" spans="1:6" x14ac:dyDescent="0.25">
      <c r="A56">
        <v>3</v>
      </c>
      <c r="B56">
        <v>5</v>
      </c>
      <c r="C56">
        <v>7.3475143580252196E-4</v>
      </c>
      <c r="D56">
        <v>2.7732778485956857E-4</v>
      </c>
      <c r="E56">
        <v>4.9044938719899362E-3</v>
      </c>
      <c r="F56">
        <v>1.4202024806063988E-3</v>
      </c>
    </row>
    <row r="57" spans="1:6" x14ac:dyDescent="0.25">
      <c r="A57">
        <v>3</v>
      </c>
      <c r="B57">
        <v>6</v>
      </c>
      <c r="C57">
        <v>8.698294810545957E-4</v>
      </c>
      <c r="D57">
        <v>1.0148087915790973E-3</v>
      </c>
      <c r="E57">
        <v>2.3096091175704117E-2</v>
      </c>
      <c r="F57">
        <v>1.3365052100878781E-3</v>
      </c>
    </row>
    <row r="58" spans="1:6" x14ac:dyDescent="0.25">
      <c r="A58">
        <v>3</v>
      </c>
      <c r="B58">
        <v>7</v>
      </c>
      <c r="C58">
        <v>1.3589405448610422E-3</v>
      </c>
      <c r="D58">
        <v>2.9405985497558368E-3</v>
      </c>
      <c r="E58">
        <v>4.085657265476611E-2</v>
      </c>
      <c r="F58">
        <v>1.1732018834164201E-3</v>
      </c>
    </row>
    <row r="59" spans="1:6" x14ac:dyDescent="0.25">
      <c r="A59">
        <v>3</v>
      </c>
      <c r="B59">
        <v>8</v>
      </c>
      <c r="C59">
        <v>2.903584013561548E-3</v>
      </c>
      <c r="D59">
        <v>6.3497599638405993E-3</v>
      </c>
      <c r="E59">
        <v>3.3310475354849538E-2</v>
      </c>
      <c r="F59">
        <v>9.919115966451255E-4</v>
      </c>
    </row>
    <row r="60" spans="1:6" x14ac:dyDescent="0.25">
      <c r="A60">
        <v>3</v>
      </c>
      <c r="B60">
        <v>9</v>
      </c>
      <c r="C60">
        <v>3.8691490207585747E-3</v>
      </c>
      <c r="D60">
        <v>9.8247748759405368E-3</v>
      </c>
      <c r="E60">
        <v>2.1863013519163036E-2</v>
      </c>
      <c r="F60">
        <v>1.1161293833375056E-3</v>
      </c>
    </row>
    <row r="61" spans="1:6" x14ac:dyDescent="0.25">
      <c r="A61">
        <v>3</v>
      </c>
      <c r="B61">
        <v>10</v>
      </c>
      <c r="C61">
        <v>4.2727512707478399E-3</v>
      </c>
      <c r="D61">
        <v>1.0991938235038475E-2</v>
      </c>
      <c r="E61">
        <v>1.3555491227829272E-2</v>
      </c>
      <c r="F61">
        <v>1.4491629520969099E-3</v>
      </c>
    </row>
    <row r="62" spans="1:6" x14ac:dyDescent="0.25">
      <c r="A62">
        <v>3</v>
      </c>
      <c r="B62">
        <v>11</v>
      </c>
      <c r="C62">
        <v>6.4511797874828442E-3</v>
      </c>
      <c r="D62">
        <v>8.751460992145698E-3</v>
      </c>
      <c r="E62">
        <v>9.4216273997733552E-3</v>
      </c>
      <c r="F62">
        <v>2.4412322243424953E-3</v>
      </c>
    </row>
    <row r="63" spans="1:6" x14ac:dyDescent="0.25">
      <c r="A63">
        <v>3</v>
      </c>
      <c r="B63">
        <v>12</v>
      </c>
      <c r="C63">
        <v>8.8440455021585578E-3</v>
      </c>
      <c r="D63">
        <v>8.439991590994983E-3</v>
      </c>
      <c r="E63">
        <v>7.4306706954797271E-3</v>
      </c>
      <c r="F63">
        <v>2.5078316082523745E-3</v>
      </c>
    </row>
    <row r="64" spans="1:6" x14ac:dyDescent="0.25">
      <c r="A64">
        <v>3</v>
      </c>
      <c r="B64">
        <v>13</v>
      </c>
      <c r="C64">
        <v>8.8310682496018852E-3</v>
      </c>
      <c r="D64">
        <v>8.4630314542090013E-3</v>
      </c>
      <c r="E64">
        <v>6.3429896076215003E-3</v>
      </c>
      <c r="F64">
        <v>2.596700512845758E-3</v>
      </c>
    </row>
    <row r="65" spans="1:6" x14ac:dyDescent="0.25">
      <c r="A65">
        <v>3</v>
      </c>
      <c r="B65">
        <v>14</v>
      </c>
      <c r="C65">
        <v>9.0562939796095237E-3</v>
      </c>
      <c r="D65">
        <v>1.1093206404485726E-2</v>
      </c>
      <c r="E65">
        <v>5.1055947986446233E-3</v>
      </c>
      <c r="F65">
        <v>2.8700624234979902E-3</v>
      </c>
    </row>
    <row r="66" spans="1:6" x14ac:dyDescent="0.25">
      <c r="A66">
        <v>3</v>
      </c>
      <c r="B66">
        <v>15</v>
      </c>
      <c r="C66">
        <v>7.6466497139973527E-3</v>
      </c>
      <c r="D66">
        <v>9.1285224879766261E-3</v>
      </c>
      <c r="E66">
        <v>3.6759872962163643E-3</v>
      </c>
      <c r="F66">
        <v>4.7322285079856924E-3</v>
      </c>
    </row>
    <row r="67" spans="1:6" x14ac:dyDescent="0.25">
      <c r="A67">
        <v>3</v>
      </c>
      <c r="B67">
        <v>16</v>
      </c>
      <c r="C67">
        <v>6.6848446587630958E-3</v>
      </c>
      <c r="D67">
        <v>1.014594789847361E-2</v>
      </c>
      <c r="E67">
        <v>3.0735830717721182E-3</v>
      </c>
      <c r="F67">
        <v>7.1030422118628896E-3</v>
      </c>
    </row>
    <row r="68" spans="1:6" x14ac:dyDescent="0.25">
      <c r="A68">
        <v>3</v>
      </c>
      <c r="B68">
        <v>17</v>
      </c>
      <c r="C68">
        <v>8.0388816096637963E-3</v>
      </c>
      <c r="D68">
        <v>1.2312219547482711E-2</v>
      </c>
      <c r="E68">
        <v>2.6119992205840773E-3</v>
      </c>
      <c r="F68">
        <v>1.2329494073188032E-2</v>
      </c>
    </row>
    <row r="69" spans="1:6" x14ac:dyDescent="0.25">
      <c r="A69">
        <v>3</v>
      </c>
      <c r="B69">
        <v>18</v>
      </c>
      <c r="C69">
        <v>1.0583366308888105E-2</v>
      </c>
      <c r="D69">
        <v>1.0797043656898929E-2</v>
      </c>
      <c r="E69">
        <v>2.0002845222254072E-3</v>
      </c>
      <c r="F69">
        <v>1.4264544050290607E-2</v>
      </c>
    </row>
    <row r="70" spans="1:6" x14ac:dyDescent="0.25">
      <c r="A70">
        <v>3</v>
      </c>
      <c r="B70">
        <v>19</v>
      </c>
      <c r="C70">
        <v>1.1465188523212357E-2</v>
      </c>
      <c r="D70">
        <v>7.8633623554872547E-3</v>
      </c>
      <c r="E70">
        <v>1.8696939384495672E-3</v>
      </c>
      <c r="F70">
        <v>1.2924693952831407E-2</v>
      </c>
    </row>
    <row r="71" spans="1:6" x14ac:dyDescent="0.25">
      <c r="A71">
        <v>3</v>
      </c>
      <c r="B71">
        <v>20</v>
      </c>
      <c r="C71">
        <v>8.2477702390644E-3</v>
      </c>
      <c r="D71">
        <v>4.5849720315989956E-3</v>
      </c>
      <c r="E71">
        <v>1.411668604225284E-3</v>
      </c>
      <c r="F71">
        <v>1.2012421599164463E-2</v>
      </c>
    </row>
    <row r="72" spans="1:6" x14ac:dyDescent="0.25">
      <c r="A72">
        <v>3</v>
      </c>
      <c r="B72">
        <v>21</v>
      </c>
      <c r="C72">
        <v>5.4447366381693485E-3</v>
      </c>
      <c r="D72">
        <v>2.954856303307989E-3</v>
      </c>
      <c r="E72">
        <v>1.1173928270804311E-3</v>
      </c>
      <c r="F72">
        <v>1.1207747678756212E-2</v>
      </c>
    </row>
    <row r="73" spans="1:6" x14ac:dyDescent="0.25">
      <c r="A73">
        <v>3</v>
      </c>
      <c r="B73">
        <v>22</v>
      </c>
      <c r="C73">
        <v>3.7650370847737234E-3</v>
      </c>
      <c r="D73">
        <v>1.7446000352464755E-3</v>
      </c>
      <c r="E73">
        <v>9.3962930119827952E-4</v>
      </c>
      <c r="F73">
        <v>1.036765715850836E-2</v>
      </c>
    </row>
    <row r="74" spans="1:6" x14ac:dyDescent="0.25">
      <c r="A74">
        <v>3</v>
      </c>
      <c r="B74">
        <v>23</v>
      </c>
      <c r="C74">
        <v>2.3610207703313904E-3</v>
      </c>
      <c r="D74">
        <v>1.2683755290144501E-3</v>
      </c>
      <c r="E74">
        <v>7.1397672918368572E-4</v>
      </c>
      <c r="F74">
        <v>8.7247214266774013E-3</v>
      </c>
    </row>
    <row r="75" spans="1:6" x14ac:dyDescent="0.25">
      <c r="A75">
        <v>4</v>
      </c>
      <c r="B75">
        <v>0</v>
      </c>
      <c r="C75">
        <v>1.4452221400161416E-3</v>
      </c>
      <c r="D75">
        <v>8.9473668555713128E-4</v>
      </c>
      <c r="E75">
        <v>7.2052793304096501E-4</v>
      </c>
      <c r="F75">
        <v>6.8460023861750159E-3</v>
      </c>
    </row>
    <row r="76" spans="1:6" x14ac:dyDescent="0.25">
      <c r="A76">
        <v>4</v>
      </c>
      <c r="B76">
        <v>1</v>
      </c>
      <c r="C76">
        <v>1.1396849193085854E-3</v>
      </c>
      <c r="D76">
        <v>6.5009541251780014E-4</v>
      </c>
      <c r="E76">
        <v>5.9762800363375075E-4</v>
      </c>
      <c r="F76">
        <v>5.2636105167140164E-3</v>
      </c>
    </row>
    <row r="77" spans="1:6" x14ac:dyDescent="0.25">
      <c r="A77">
        <v>4</v>
      </c>
      <c r="B77">
        <v>2</v>
      </c>
      <c r="C77">
        <v>8.6459865009186701E-4</v>
      </c>
      <c r="D77">
        <v>5.2676900345509457E-4</v>
      </c>
      <c r="E77">
        <v>4.488259209182063E-4</v>
      </c>
      <c r="F77">
        <v>3.8314116993257959E-3</v>
      </c>
    </row>
    <row r="78" spans="1:6" x14ac:dyDescent="0.25">
      <c r="A78">
        <v>4</v>
      </c>
      <c r="B78">
        <v>3</v>
      </c>
      <c r="C78">
        <v>5.8978072250432203E-4</v>
      </c>
      <c r="D78">
        <v>3.7409418306773328E-4</v>
      </c>
      <c r="E78">
        <v>5.9448858179579807E-4</v>
      </c>
      <c r="F78">
        <v>2.8906580275856433E-3</v>
      </c>
    </row>
    <row r="79" spans="1:6" x14ac:dyDescent="0.25">
      <c r="A79">
        <v>4</v>
      </c>
      <c r="B79">
        <v>4</v>
      </c>
      <c r="C79">
        <v>4.9759384762184408E-4</v>
      </c>
      <c r="D79">
        <v>1.939428805093435E-4</v>
      </c>
      <c r="E79">
        <v>1.912103011090627E-3</v>
      </c>
      <c r="F79">
        <v>2.2609130740505207E-3</v>
      </c>
    </row>
    <row r="80" spans="1:6" x14ac:dyDescent="0.25">
      <c r="A80">
        <v>4</v>
      </c>
      <c r="B80">
        <v>5</v>
      </c>
      <c r="C80">
        <v>6.9675479560736087E-4</v>
      </c>
      <c r="D80">
        <v>2.6683731394786133E-4</v>
      </c>
      <c r="E80">
        <v>5.0764479970855465E-3</v>
      </c>
      <c r="F80">
        <v>2.0545713436188836E-3</v>
      </c>
    </row>
    <row r="81" spans="1:6" x14ac:dyDescent="0.25">
      <c r="A81">
        <v>4</v>
      </c>
      <c r="B81">
        <v>6</v>
      </c>
      <c r="C81">
        <v>9.4570585053480017E-4</v>
      </c>
      <c r="D81">
        <v>9.9721092289237093E-4</v>
      </c>
      <c r="E81">
        <v>1.8702665916184504E-2</v>
      </c>
      <c r="F81">
        <v>1.8574866869213726E-3</v>
      </c>
    </row>
    <row r="82" spans="1:6" x14ac:dyDescent="0.25">
      <c r="A82">
        <v>4</v>
      </c>
      <c r="B82">
        <v>7</v>
      </c>
      <c r="C82">
        <v>1.2263813146641328E-3</v>
      </c>
      <c r="D82">
        <v>3.655620281769972E-3</v>
      </c>
      <c r="E82">
        <v>3.3994878027261553E-2</v>
      </c>
      <c r="F82">
        <v>1.4957844022322642E-3</v>
      </c>
    </row>
    <row r="83" spans="1:6" x14ac:dyDescent="0.25">
      <c r="A83">
        <v>4</v>
      </c>
      <c r="B83">
        <v>8</v>
      </c>
      <c r="C83">
        <v>3.5446062789918974E-3</v>
      </c>
      <c r="D83">
        <v>6.6591219371000803E-3</v>
      </c>
      <c r="E83">
        <v>2.8269993070215285E-2</v>
      </c>
      <c r="F83">
        <v>1.370350038078858E-3</v>
      </c>
    </row>
    <row r="84" spans="1:6" x14ac:dyDescent="0.25">
      <c r="A84">
        <v>4</v>
      </c>
      <c r="B84">
        <v>9</v>
      </c>
      <c r="C84">
        <v>4.6100044370198205E-3</v>
      </c>
      <c r="D84">
        <v>8.2864020445587421E-3</v>
      </c>
      <c r="E84">
        <v>1.9590947677033961E-2</v>
      </c>
      <c r="F84">
        <v>1.4944954954290237E-3</v>
      </c>
    </row>
    <row r="85" spans="1:6" x14ac:dyDescent="0.25">
      <c r="A85">
        <v>4</v>
      </c>
      <c r="B85">
        <v>10</v>
      </c>
      <c r="C85">
        <v>5.3310268294442338E-3</v>
      </c>
      <c r="D85">
        <v>1.0401524212746717E-2</v>
      </c>
      <c r="E85">
        <v>1.347231950555215E-2</v>
      </c>
      <c r="F85">
        <v>1.740306207760252E-3</v>
      </c>
    </row>
    <row r="86" spans="1:6" x14ac:dyDescent="0.25">
      <c r="A86">
        <v>4</v>
      </c>
      <c r="B86">
        <v>11</v>
      </c>
      <c r="C86">
        <v>7.0291640029898081E-3</v>
      </c>
      <c r="D86">
        <v>8.030874657655741E-3</v>
      </c>
      <c r="E86">
        <v>9.3931149549674655E-3</v>
      </c>
      <c r="F86">
        <v>2.2317848983326627E-3</v>
      </c>
    </row>
    <row r="87" spans="1:6" x14ac:dyDescent="0.25">
      <c r="A87">
        <v>4</v>
      </c>
      <c r="B87">
        <v>12</v>
      </c>
      <c r="C87">
        <v>1.0061074525475737E-2</v>
      </c>
      <c r="D87">
        <v>7.2009653806490289E-3</v>
      </c>
      <c r="E87">
        <v>7.5954236690922204E-3</v>
      </c>
      <c r="F87">
        <v>2.2002329192768342E-3</v>
      </c>
    </row>
    <row r="88" spans="1:6" x14ac:dyDescent="0.25">
      <c r="A88">
        <v>4</v>
      </c>
      <c r="B88">
        <v>13</v>
      </c>
      <c r="C88">
        <v>8.4353713877499074E-3</v>
      </c>
      <c r="D88">
        <v>8.2265119586720312E-3</v>
      </c>
      <c r="E88">
        <v>7.3403044304269915E-3</v>
      </c>
      <c r="F88">
        <v>1.9770782621254973E-3</v>
      </c>
    </row>
    <row r="89" spans="1:6" x14ac:dyDescent="0.25">
      <c r="A89">
        <v>4</v>
      </c>
      <c r="B89">
        <v>14</v>
      </c>
      <c r="C89">
        <v>7.4732825179812954E-3</v>
      </c>
      <c r="D89">
        <v>8.8547923794487816E-3</v>
      </c>
      <c r="E89">
        <v>5.2503655230488481E-3</v>
      </c>
      <c r="F89">
        <v>2.8578415978705372E-3</v>
      </c>
    </row>
    <row r="90" spans="1:6" x14ac:dyDescent="0.25">
      <c r="A90">
        <v>4</v>
      </c>
      <c r="B90">
        <v>15</v>
      </c>
      <c r="C90">
        <v>6.5365027089820203E-3</v>
      </c>
      <c r="D90">
        <v>9.4432737571682242E-3</v>
      </c>
      <c r="E90">
        <v>4.4617232933906025E-3</v>
      </c>
      <c r="F90">
        <v>4.0254735264402472E-3</v>
      </c>
    </row>
    <row r="91" spans="1:6" x14ac:dyDescent="0.25">
      <c r="A91">
        <v>4</v>
      </c>
      <c r="B91">
        <v>16</v>
      </c>
      <c r="C91">
        <v>5.4625114026290974E-3</v>
      </c>
      <c r="D91">
        <v>9.1058381412897089E-3</v>
      </c>
      <c r="E91">
        <v>3.3625936599251172E-3</v>
      </c>
      <c r="F91">
        <v>6.2759653417500784E-3</v>
      </c>
    </row>
    <row r="92" spans="1:6" x14ac:dyDescent="0.25">
      <c r="A92">
        <v>4</v>
      </c>
      <c r="B92">
        <v>17</v>
      </c>
      <c r="C92">
        <v>6.5032654453984311E-3</v>
      </c>
      <c r="D92">
        <v>1.3332366489231478E-2</v>
      </c>
      <c r="E92">
        <v>2.6446446301545547E-3</v>
      </c>
      <c r="F92">
        <v>1.0910363162644822E-2</v>
      </c>
    </row>
    <row r="93" spans="1:6" x14ac:dyDescent="0.25">
      <c r="A93">
        <v>4</v>
      </c>
      <c r="B93">
        <v>18</v>
      </c>
      <c r="C93">
        <v>9.2455480026478222E-3</v>
      </c>
      <c r="D93">
        <v>1.2784139433793263E-2</v>
      </c>
      <c r="E93">
        <v>2.1606026978809052E-3</v>
      </c>
      <c r="F93">
        <v>1.2744239956575282E-2</v>
      </c>
    </row>
    <row r="94" spans="1:6" x14ac:dyDescent="0.25">
      <c r="A94">
        <v>4</v>
      </c>
      <c r="B94">
        <v>19</v>
      </c>
      <c r="C94">
        <v>1.0471902586341921E-2</v>
      </c>
      <c r="D94">
        <v>9.7698175865729327E-3</v>
      </c>
      <c r="E94">
        <v>1.7749860545805134E-3</v>
      </c>
      <c r="F94">
        <v>1.1884368403849687E-2</v>
      </c>
    </row>
    <row r="95" spans="1:6" x14ac:dyDescent="0.25">
      <c r="A95">
        <v>4</v>
      </c>
      <c r="B95">
        <v>20</v>
      </c>
      <c r="C95">
        <v>7.9679641055561603E-3</v>
      </c>
      <c r="D95">
        <v>6.6930880796496912E-3</v>
      </c>
      <c r="E95">
        <v>1.6402985022366415E-3</v>
      </c>
      <c r="F95">
        <v>1.0948288132946042E-2</v>
      </c>
    </row>
    <row r="96" spans="1:6" x14ac:dyDescent="0.25">
      <c r="A96">
        <v>4</v>
      </c>
      <c r="B96">
        <v>21</v>
      </c>
      <c r="C96">
        <v>5.3422398798572031E-3</v>
      </c>
      <c r="D96">
        <v>4.9503893299853155E-3</v>
      </c>
      <c r="E96">
        <v>1.6882014611291202E-3</v>
      </c>
      <c r="F96">
        <v>1.0204875848786611E-2</v>
      </c>
    </row>
    <row r="97" spans="1:6" x14ac:dyDescent="0.25">
      <c r="A97">
        <v>4</v>
      </c>
      <c r="B97">
        <v>22</v>
      </c>
      <c r="C97">
        <v>3.917968569679047E-3</v>
      </c>
      <c r="D97">
        <v>3.923623706870734E-3</v>
      </c>
      <c r="E97">
        <v>1.3500727700104793E-3</v>
      </c>
      <c r="F97">
        <v>1.0319772645066486E-2</v>
      </c>
    </row>
    <row r="98" spans="1:6" x14ac:dyDescent="0.25">
      <c r="A98">
        <v>4</v>
      </c>
      <c r="B98">
        <v>23</v>
      </c>
      <c r="C98">
        <v>2.9240938458783608E-3</v>
      </c>
      <c r="D98">
        <v>2.6613650887307703E-3</v>
      </c>
      <c r="E98">
        <v>1.0654660817440598E-3</v>
      </c>
      <c r="F98">
        <v>8.7283246763655599E-3</v>
      </c>
    </row>
    <row r="99" spans="1:6" x14ac:dyDescent="0.25">
      <c r="A99">
        <v>5</v>
      </c>
      <c r="B99">
        <v>0</v>
      </c>
      <c r="C99">
        <v>2.039426313736954E-3</v>
      </c>
      <c r="D99">
        <v>1.8009591967287964E-3</v>
      </c>
      <c r="E99">
        <v>8.0432999450671559E-4</v>
      </c>
      <c r="F99">
        <v>8.0013791638791944E-3</v>
      </c>
    </row>
    <row r="100" spans="1:6" x14ac:dyDescent="0.25">
      <c r="A100">
        <v>5</v>
      </c>
      <c r="B100">
        <v>1</v>
      </c>
      <c r="C100">
        <v>1.504157366302666E-3</v>
      </c>
      <c r="D100">
        <v>1.4647146842410299E-3</v>
      </c>
      <c r="E100">
        <v>8.4053195105121938E-4</v>
      </c>
      <c r="F100">
        <v>6.5136573461037532E-3</v>
      </c>
    </row>
    <row r="101" spans="1:6" x14ac:dyDescent="0.25">
      <c r="A101">
        <v>5</v>
      </c>
      <c r="B101">
        <v>2</v>
      </c>
      <c r="C101">
        <v>1.1478128278696914E-3</v>
      </c>
      <c r="D101">
        <v>1.3654868112873847E-3</v>
      </c>
      <c r="E101">
        <v>6.644190466259419E-4</v>
      </c>
      <c r="F101">
        <v>4.8983985271856753E-3</v>
      </c>
    </row>
    <row r="102" spans="1:6" x14ac:dyDescent="0.25">
      <c r="A102">
        <v>5</v>
      </c>
      <c r="B102">
        <v>3</v>
      </c>
      <c r="C102">
        <v>8.6795620307657272E-4</v>
      </c>
      <c r="D102">
        <v>1.2182749277306461E-3</v>
      </c>
      <c r="E102">
        <v>5.7803433745591917E-4</v>
      </c>
      <c r="F102">
        <v>3.8087991524018952E-3</v>
      </c>
    </row>
    <row r="103" spans="1:6" x14ac:dyDescent="0.25">
      <c r="A103">
        <v>5</v>
      </c>
      <c r="B103">
        <v>4</v>
      </c>
      <c r="C103">
        <v>8.4449576165169799E-4</v>
      </c>
      <c r="D103">
        <v>8.9416650137255573E-4</v>
      </c>
      <c r="E103">
        <v>1.4327478568651282E-3</v>
      </c>
      <c r="F103">
        <v>3.0634726608733554E-3</v>
      </c>
    </row>
    <row r="104" spans="1:6" x14ac:dyDescent="0.25">
      <c r="A104">
        <v>5</v>
      </c>
      <c r="B104">
        <v>5</v>
      </c>
      <c r="C104">
        <v>7.3073135355637686E-4</v>
      </c>
      <c r="D104">
        <v>8.6729318951895868E-4</v>
      </c>
      <c r="E104">
        <v>4.6095424954384345E-3</v>
      </c>
      <c r="F104">
        <v>2.464311300769067E-3</v>
      </c>
    </row>
    <row r="105" spans="1:6" x14ac:dyDescent="0.25">
      <c r="A105">
        <v>5</v>
      </c>
      <c r="B105">
        <v>6</v>
      </c>
      <c r="C105">
        <v>1.0067956505975535E-3</v>
      </c>
      <c r="D105">
        <v>1.2850072879550224E-3</v>
      </c>
      <c r="E105">
        <v>1.9381085988116421E-2</v>
      </c>
      <c r="F105">
        <v>2.1202163466820982E-3</v>
      </c>
    </row>
    <row r="106" spans="1:6" x14ac:dyDescent="0.25">
      <c r="A106">
        <v>5</v>
      </c>
      <c r="B106">
        <v>7</v>
      </c>
      <c r="C106">
        <v>1.385785014304707E-3</v>
      </c>
      <c r="D106">
        <v>4.116247389871229E-3</v>
      </c>
      <c r="E106">
        <v>3.3242528905496935E-2</v>
      </c>
      <c r="F106">
        <v>1.8100503574767744E-3</v>
      </c>
    </row>
    <row r="107" spans="1:6" x14ac:dyDescent="0.25">
      <c r="A107">
        <v>5</v>
      </c>
      <c r="B107">
        <v>8</v>
      </c>
      <c r="C107">
        <v>2.7486471217311632E-3</v>
      </c>
      <c r="D107">
        <v>8.7643327134464735E-3</v>
      </c>
      <c r="E107">
        <v>3.0407402369322559E-2</v>
      </c>
      <c r="F107">
        <v>1.726831155352172E-3</v>
      </c>
    </row>
    <row r="108" spans="1:6" x14ac:dyDescent="0.25">
      <c r="A108">
        <v>5</v>
      </c>
      <c r="B108">
        <v>9</v>
      </c>
      <c r="C108">
        <v>3.685012446082049E-3</v>
      </c>
      <c r="D108">
        <v>1.2773427986564317E-2</v>
      </c>
      <c r="E108">
        <v>2.1586108486789497E-2</v>
      </c>
      <c r="F108">
        <v>1.8215191105240148E-3</v>
      </c>
    </row>
    <row r="109" spans="1:6" x14ac:dyDescent="0.25">
      <c r="A109">
        <v>5</v>
      </c>
      <c r="B109">
        <v>10</v>
      </c>
      <c r="C109">
        <v>4.2916488200523241E-3</v>
      </c>
      <c r="D109">
        <v>1.2525222372723466E-2</v>
      </c>
      <c r="E109">
        <v>1.5828292064530482E-2</v>
      </c>
      <c r="F109">
        <v>2.1330150937259634E-3</v>
      </c>
    </row>
    <row r="110" spans="1:6" x14ac:dyDescent="0.25">
      <c r="A110">
        <v>5</v>
      </c>
      <c r="B110">
        <v>11</v>
      </c>
      <c r="C110">
        <v>5.9962029890190914E-3</v>
      </c>
      <c r="D110">
        <v>9.5917156141481618E-3</v>
      </c>
      <c r="E110">
        <v>1.1901744618254774E-2</v>
      </c>
      <c r="F110">
        <v>2.3493679854125486E-3</v>
      </c>
    </row>
    <row r="111" spans="1:6" x14ac:dyDescent="0.25">
      <c r="A111">
        <v>5</v>
      </c>
      <c r="B111">
        <v>12</v>
      </c>
      <c r="C111">
        <v>8.3257317577525598E-3</v>
      </c>
      <c r="D111">
        <v>8.6121883646197942E-3</v>
      </c>
      <c r="E111">
        <v>9.2404848683143147E-3</v>
      </c>
      <c r="F111">
        <v>2.3838712610461622E-3</v>
      </c>
    </row>
    <row r="112" spans="1:6" x14ac:dyDescent="0.25">
      <c r="A112">
        <v>5</v>
      </c>
      <c r="B112">
        <v>13</v>
      </c>
      <c r="C112">
        <v>8.4549580475102408E-3</v>
      </c>
      <c r="D112">
        <v>1.14123984835742E-2</v>
      </c>
      <c r="E112">
        <v>8.028510564266865E-3</v>
      </c>
      <c r="F112">
        <v>2.5802320228219414E-3</v>
      </c>
    </row>
    <row r="113" spans="1:6" x14ac:dyDescent="0.25">
      <c r="A113">
        <v>5</v>
      </c>
      <c r="B113">
        <v>14</v>
      </c>
      <c r="C113">
        <v>8.8016023653347177E-3</v>
      </c>
      <c r="D113">
        <v>1.150551553923706E-2</v>
      </c>
      <c r="E113">
        <v>6.5988115467878489E-3</v>
      </c>
      <c r="F113">
        <v>3.2761985048655761E-3</v>
      </c>
    </row>
    <row r="114" spans="1:6" x14ac:dyDescent="0.25">
      <c r="A114">
        <v>5</v>
      </c>
      <c r="B114">
        <v>15</v>
      </c>
      <c r="C114">
        <v>8.5853289010776636E-3</v>
      </c>
      <c r="D114">
        <v>1.2235945061569671E-2</v>
      </c>
      <c r="E114">
        <v>5.0057719460955682E-3</v>
      </c>
      <c r="F114">
        <v>3.9968947389224796E-3</v>
      </c>
    </row>
    <row r="115" spans="1:6" x14ac:dyDescent="0.25">
      <c r="A115">
        <v>5</v>
      </c>
      <c r="B115">
        <v>16</v>
      </c>
      <c r="C115">
        <v>8.833433072129698E-3</v>
      </c>
      <c r="D115">
        <v>1.4215261430148243E-2</v>
      </c>
      <c r="E115">
        <v>4.075369596764856E-3</v>
      </c>
      <c r="F115">
        <v>5.9464822393951282E-3</v>
      </c>
    </row>
    <row r="116" spans="1:6" x14ac:dyDescent="0.25">
      <c r="A116">
        <v>5</v>
      </c>
      <c r="B116">
        <v>17</v>
      </c>
      <c r="C116">
        <v>9.5158249397351395E-3</v>
      </c>
      <c r="D116">
        <v>1.7941704889656889E-2</v>
      </c>
      <c r="E116">
        <v>3.3396529498433141E-3</v>
      </c>
      <c r="F116">
        <v>1.0390659520297722E-2</v>
      </c>
    </row>
    <row r="117" spans="1:6" x14ac:dyDescent="0.25">
      <c r="A117">
        <v>5</v>
      </c>
      <c r="B117">
        <v>18</v>
      </c>
      <c r="C117">
        <v>1.1595141670454031E-2</v>
      </c>
      <c r="D117">
        <v>1.5131802094898922E-2</v>
      </c>
      <c r="E117">
        <v>3.0672234085324032E-3</v>
      </c>
      <c r="F117">
        <v>1.2626209707092535E-2</v>
      </c>
    </row>
    <row r="118" spans="1:6" x14ac:dyDescent="0.25">
      <c r="A118">
        <v>5</v>
      </c>
      <c r="B118">
        <v>19</v>
      </c>
      <c r="C118">
        <v>1.4313521365517508E-2</v>
      </c>
      <c r="D118">
        <v>1.1735345841153625E-2</v>
      </c>
      <c r="E118">
        <v>2.3235022000173701E-3</v>
      </c>
      <c r="F118">
        <v>1.2872501538189036E-2</v>
      </c>
    </row>
    <row r="119" spans="1:6" x14ac:dyDescent="0.25">
      <c r="A119">
        <v>5</v>
      </c>
      <c r="B119">
        <v>20</v>
      </c>
      <c r="C119">
        <v>1.1010638130460456E-2</v>
      </c>
      <c r="D119">
        <v>8.4936934920100647E-3</v>
      </c>
      <c r="E119">
        <v>1.6579004070728116E-3</v>
      </c>
      <c r="F119">
        <v>1.154060409614242E-2</v>
      </c>
    </row>
    <row r="120" spans="1:6" x14ac:dyDescent="0.25">
      <c r="A120">
        <v>5</v>
      </c>
      <c r="B120">
        <v>21</v>
      </c>
      <c r="C120">
        <v>8.0288326955384303E-3</v>
      </c>
      <c r="D120">
        <v>6.128717446116894E-3</v>
      </c>
      <c r="E120">
        <v>1.4689136454931447E-3</v>
      </c>
      <c r="F120">
        <v>1.0520671811994654E-2</v>
      </c>
    </row>
    <row r="121" spans="1:6" x14ac:dyDescent="0.25">
      <c r="A121">
        <v>5</v>
      </c>
      <c r="B121">
        <v>22</v>
      </c>
      <c r="C121">
        <v>5.5134909209887647E-3</v>
      </c>
      <c r="D121">
        <v>4.4060235006956033E-3</v>
      </c>
      <c r="E121">
        <v>1.020299973558068E-3</v>
      </c>
      <c r="F121">
        <v>1.0794066765933079E-2</v>
      </c>
    </row>
    <row r="122" spans="1:6" x14ac:dyDescent="0.25">
      <c r="A122">
        <v>5</v>
      </c>
      <c r="B122">
        <v>23</v>
      </c>
      <c r="C122">
        <v>4.1819300859849929E-3</v>
      </c>
      <c r="D122">
        <v>3.2823910765841912E-3</v>
      </c>
      <c r="E122">
        <v>6.6656994160546796E-4</v>
      </c>
      <c r="F122">
        <v>1.0460748395641721E-2</v>
      </c>
    </row>
    <row r="123" spans="1:6" x14ac:dyDescent="0.25">
      <c r="A123">
        <v>6</v>
      </c>
      <c r="B123">
        <v>0</v>
      </c>
      <c r="C123">
        <v>3.3416948641825997E-3</v>
      </c>
      <c r="D123">
        <v>1.9849626216461029E-3</v>
      </c>
      <c r="E123">
        <v>4.6556564523575071E-4</v>
      </c>
      <c r="F123">
        <v>1.0216608608586345E-2</v>
      </c>
    </row>
    <row r="124" spans="1:6" x14ac:dyDescent="0.25">
      <c r="A124">
        <v>6</v>
      </c>
      <c r="B124">
        <v>1</v>
      </c>
      <c r="C124">
        <v>2.795966255006038E-3</v>
      </c>
      <c r="D124">
        <v>1.637497713130707E-3</v>
      </c>
      <c r="E124">
        <v>4.4485299047013666E-4</v>
      </c>
      <c r="F124">
        <v>8.7087329691320371E-3</v>
      </c>
    </row>
    <row r="125" spans="1:6" x14ac:dyDescent="0.25">
      <c r="A125">
        <v>6</v>
      </c>
      <c r="B125">
        <v>2</v>
      </c>
      <c r="C125">
        <v>2.2809296551710304E-3</v>
      </c>
      <c r="D125">
        <v>1.3510379219515525E-3</v>
      </c>
      <c r="E125">
        <v>4.2742835626352767E-4</v>
      </c>
      <c r="F125">
        <v>6.7764575906589554E-3</v>
      </c>
    </row>
    <row r="126" spans="1:6" x14ac:dyDescent="0.25">
      <c r="A126">
        <v>6</v>
      </c>
      <c r="B126">
        <v>3</v>
      </c>
      <c r="C126">
        <v>1.7032299530690465E-3</v>
      </c>
      <c r="D126">
        <v>9.0151593108023101E-4</v>
      </c>
      <c r="E126">
        <v>4.4882262383507738E-4</v>
      </c>
      <c r="F126">
        <v>5.7328436747610834E-3</v>
      </c>
    </row>
    <row r="127" spans="1:6" x14ac:dyDescent="0.25">
      <c r="A127">
        <v>6</v>
      </c>
      <c r="B127">
        <v>4</v>
      </c>
      <c r="C127">
        <v>1.3017065171143489E-3</v>
      </c>
      <c r="D127">
        <v>5.792777612473359E-4</v>
      </c>
      <c r="E127">
        <v>8.3151193244575922E-4</v>
      </c>
      <c r="F127">
        <v>4.5471820963904723E-3</v>
      </c>
    </row>
    <row r="128" spans="1:6" x14ac:dyDescent="0.25">
      <c r="A128">
        <v>6</v>
      </c>
      <c r="B128">
        <v>5</v>
      </c>
      <c r="C128">
        <v>1.3051848775269641E-3</v>
      </c>
      <c r="D128">
        <v>4.4857918247275094E-4</v>
      </c>
      <c r="E128">
        <v>1.3882272299762348E-3</v>
      </c>
      <c r="F128">
        <v>3.8468909387598272E-3</v>
      </c>
    </row>
    <row r="129" spans="1:6" x14ac:dyDescent="0.25">
      <c r="A129">
        <v>6</v>
      </c>
      <c r="B129">
        <v>6</v>
      </c>
      <c r="C129">
        <v>1.4764403368091434E-3</v>
      </c>
      <c r="D129">
        <v>5.5109943574182651E-4</v>
      </c>
      <c r="E129">
        <v>3.096705629883705E-3</v>
      </c>
      <c r="F129">
        <v>2.9722987916575255E-3</v>
      </c>
    </row>
    <row r="130" spans="1:6" x14ac:dyDescent="0.25">
      <c r="A130">
        <v>6</v>
      </c>
      <c r="B130">
        <v>7</v>
      </c>
      <c r="C130">
        <v>2.5569523336596693E-3</v>
      </c>
      <c r="D130">
        <v>3.1533080838716154E-3</v>
      </c>
      <c r="E130">
        <v>4.5025108424669447E-3</v>
      </c>
      <c r="F130">
        <v>2.567861479333783E-3</v>
      </c>
    </row>
    <row r="131" spans="1:6" x14ac:dyDescent="0.25">
      <c r="A131">
        <v>6</v>
      </c>
      <c r="B131">
        <v>8</v>
      </c>
      <c r="C131">
        <v>5.2300601762410815E-3</v>
      </c>
      <c r="D131">
        <v>1.1244605024430941E-2</v>
      </c>
      <c r="E131">
        <v>4.930271801426721E-3</v>
      </c>
      <c r="F131">
        <v>2.4686684296527446E-3</v>
      </c>
    </row>
    <row r="132" spans="1:6" x14ac:dyDescent="0.25">
      <c r="A132">
        <v>6</v>
      </c>
      <c r="B132">
        <v>9</v>
      </c>
      <c r="C132">
        <v>9.7407259104433791E-3</v>
      </c>
      <c r="D132">
        <v>2.0762209349131731E-2</v>
      </c>
      <c r="E132">
        <v>4.3483730833871869E-3</v>
      </c>
      <c r="F132">
        <v>2.4639440856154241E-3</v>
      </c>
    </row>
    <row r="133" spans="1:6" x14ac:dyDescent="0.25">
      <c r="A133">
        <v>6</v>
      </c>
      <c r="B133">
        <v>10</v>
      </c>
      <c r="C133">
        <v>1.2950457457005184E-2</v>
      </c>
      <c r="D133">
        <v>2.5701653353743786E-2</v>
      </c>
      <c r="E133">
        <v>3.5918030635564849E-3</v>
      </c>
      <c r="F133">
        <v>3.2070236090903409E-3</v>
      </c>
    </row>
    <row r="134" spans="1:6" x14ac:dyDescent="0.25">
      <c r="A134">
        <v>6</v>
      </c>
      <c r="B134">
        <v>11</v>
      </c>
      <c r="C134">
        <v>1.5207365645277205E-2</v>
      </c>
      <c r="D134">
        <v>2.4332547869094109E-2</v>
      </c>
      <c r="E134">
        <v>2.9206646230480904E-3</v>
      </c>
      <c r="F134">
        <v>3.7998132672274389E-3</v>
      </c>
    </row>
    <row r="135" spans="1:6" x14ac:dyDescent="0.25">
      <c r="A135">
        <v>6</v>
      </c>
      <c r="B135">
        <v>12</v>
      </c>
      <c r="C135">
        <v>1.4213778032215893E-2</v>
      </c>
      <c r="D135">
        <v>1.8486674251925076E-2</v>
      </c>
      <c r="E135">
        <v>2.6949026891590674E-3</v>
      </c>
      <c r="F135">
        <v>4.4833329854830836E-3</v>
      </c>
    </row>
    <row r="136" spans="1:6" x14ac:dyDescent="0.25">
      <c r="A136">
        <v>6</v>
      </c>
      <c r="B136">
        <v>13</v>
      </c>
      <c r="C136">
        <v>1.4536408049385632E-2</v>
      </c>
      <c r="D136">
        <v>1.7311657113867035E-2</v>
      </c>
      <c r="E136">
        <v>2.3615483180688926E-3</v>
      </c>
      <c r="F136">
        <v>4.396201186792942E-3</v>
      </c>
    </row>
    <row r="137" spans="1:6" x14ac:dyDescent="0.25">
      <c r="A137">
        <v>6</v>
      </c>
      <c r="B137">
        <v>14</v>
      </c>
      <c r="C137">
        <v>1.5836325919524868E-2</v>
      </c>
      <c r="D137">
        <v>1.870238257391808E-2</v>
      </c>
      <c r="E137">
        <v>1.8278041960201579E-3</v>
      </c>
      <c r="F137">
        <v>5.1731678027990505E-3</v>
      </c>
    </row>
    <row r="138" spans="1:6" x14ac:dyDescent="0.25">
      <c r="A138">
        <v>6</v>
      </c>
      <c r="B138">
        <v>15</v>
      </c>
      <c r="C138">
        <v>1.4635564146721281E-2</v>
      </c>
      <c r="D138">
        <v>1.8686669005606081E-2</v>
      </c>
      <c r="E138">
        <v>1.5471925700213044E-3</v>
      </c>
      <c r="F138">
        <v>6.5671833634017547E-3</v>
      </c>
    </row>
    <row r="139" spans="1:6" x14ac:dyDescent="0.25">
      <c r="A139">
        <v>6</v>
      </c>
      <c r="B139">
        <v>16</v>
      </c>
      <c r="C139">
        <v>1.3454483216065061E-2</v>
      </c>
      <c r="D139">
        <v>1.5653528977585218E-2</v>
      </c>
      <c r="E139">
        <v>1.8773541499229247E-3</v>
      </c>
      <c r="F139">
        <v>8.6732311218195787E-3</v>
      </c>
    </row>
    <row r="140" spans="1:6" x14ac:dyDescent="0.25">
      <c r="A140">
        <v>6</v>
      </c>
      <c r="B140">
        <v>17</v>
      </c>
      <c r="C140">
        <v>1.3232931179296952E-2</v>
      </c>
      <c r="D140">
        <v>1.2448875337045652E-2</v>
      </c>
      <c r="E140">
        <v>1.4513726844719421E-3</v>
      </c>
      <c r="F140">
        <v>1.0979097177792755E-2</v>
      </c>
    </row>
    <row r="141" spans="1:6" x14ac:dyDescent="0.25">
      <c r="A141">
        <v>6</v>
      </c>
      <c r="B141">
        <v>18</v>
      </c>
      <c r="C141">
        <v>1.4490553197131004E-2</v>
      </c>
      <c r="D141">
        <v>9.1851031032948779E-3</v>
      </c>
      <c r="E141">
        <v>1.3432945283184971E-3</v>
      </c>
      <c r="F141">
        <v>1.107570096494705E-2</v>
      </c>
    </row>
    <row r="142" spans="1:6" x14ac:dyDescent="0.25">
      <c r="A142">
        <v>6</v>
      </c>
      <c r="B142">
        <v>19</v>
      </c>
      <c r="C142">
        <v>1.3370271915551851E-2</v>
      </c>
      <c r="D142">
        <v>6.9057134231916848E-3</v>
      </c>
      <c r="E142">
        <v>1.2863198597821812E-3</v>
      </c>
      <c r="F142">
        <v>1.0214032141135877E-2</v>
      </c>
    </row>
    <row r="143" spans="1:6" x14ac:dyDescent="0.25">
      <c r="A143">
        <v>6</v>
      </c>
      <c r="B143">
        <v>20</v>
      </c>
      <c r="C143">
        <v>1.0592640246076744E-2</v>
      </c>
      <c r="D143">
        <v>5.1513954819264428E-3</v>
      </c>
      <c r="E143">
        <v>1.0312834882131607E-3</v>
      </c>
      <c r="F143">
        <v>9.5133482858264003E-3</v>
      </c>
    </row>
    <row r="144" spans="1:6" x14ac:dyDescent="0.25">
      <c r="A144">
        <v>6</v>
      </c>
      <c r="B144">
        <v>21</v>
      </c>
      <c r="C144">
        <v>8.5400595820625484E-3</v>
      </c>
      <c r="D144">
        <v>4.0857104453732246E-3</v>
      </c>
      <c r="E144">
        <v>9.7450996664416958E-4</v>
      </c>
      <c r="F144">
        <v>9.1213712716297374E-3</v>
      </c>
    </row>
    <row r="145" spans="1:6" x14ac:dyDescent="0.25">
      <c r="A145">
        <v>6</v>
      </c>
      <c r="B145">
        <v>22</v>
      </c>
      <c r="C145">
        <v>6.7700881089607845E-3</v>
      </c>
      <c r="D145">
        <v>3.4816465280717635E-3</v>
      </c>
      <c r="E145">
        <v>7.3027368110273609E-4</v>
      </c>
      <c r="F145">
        <v>1.0446693238531422E-2</v>
      </c>
    </row>
    <row r="146" spans="1:6" x14ac:dyDescent="0.25">
      <c r="A146">
        <v>6</v>
      </c>
      <c r="B146">
        <v>23</v>
      </c>
      <c r="C146">
        <v>5.4968353128588103E-3</v>
      </c>
      <c r="D146">
        <v>2.3805019229804613E-3</v>
      </c>
      <c r="E146">
        <v>5.5349787445290323E-4</v>
      </c>
      <c r="F146">
        <v>1.1638952089215119E-2</v>
      </c>
    </row>
    <row r="147" spans="1:6" x14ac:dyDescent="0.25">
      <c r="A147">
        <v>7</v>
      </c>
      <c r="B147">
        <v>0</v>
      </c>
      <c r="C147">
        <v>4.1264640268960338E-3</v>
      </c>
      <c r="D147">
        <v>2.0083789422579408E-3</v>
      </c>
      <c r="E147">
        <v>6.1580400513197575E-4</v>
      </c>
      <c r="F147">
        <v>9.1617429525913396E-3</v>
      </c>
    </row>
    <row r="148" spans="1:6" x14ac:dyDescent="0.25">
      <c r="A148">
        <v>7</v>
      </c>
      <c r="B148">
        <v>1</v>
      </c>
      <c r="C148">
        <v>3.2911901066256135E-3</v>
      </c>
      <c r="D148">
        <v>1.7429053366598681E-3</v>
      </c>
      <c r="E148">
        <v>5.3680618981035398E-4</v>
      </c>
      <c r="F148">
        <v>7.0889360310420306E-3</v>
      </c>
    </row>
    <row r="149" spans="1:6" x14ac:dyDescent="0.25">
      <c r="A149">
        <v>7</v>
      </c>
      <c r="B149">
        <v>2</v>
      </c>
      <c r="C149">
        <v>2.7538592015203204E-3</v>
      </c>
      <c r="D149">
        <v>1.4248835255772053E-3</v>
      </c>
      <c r="E149">
        <v>5.5484876581042954E-4</v>
      </c>
      <c r="F149">
        <v>5.4904364378682543E-3</v>
      </c>
    </row>
    <row r="150" spans="1:6" x14ac:dyDescent="0.25">
      <c r="A150">
        <v>7</v>
      </c>
      <c r="B150">
        <v>3</v>
      </c>
      <c r="C150">
        <v>2.3692372502761199E-3</v>
      </c>
      <c r="D150">
        <v>1.2169068252867172E-3</v>
      </c>
      <c r="E150">
        <v>8.3777183645883748E-4</v>
      </c>
      <c r="F150">
        <v>4.5472542448978465E-3</v>
      </c>
    </row>
    <row r="151" spans="1:6" x14ac:dyDescent="0.25">
      <c r="A151">
        <v>7</v>
      </c>
      <c r="B151">
        <v>4</v>
      </c>
      <c r="C151">
        <v>1.8942137660668032E-3</v>
      </c>
      <c r="D151">
        <v>1.00528542039581E-3</v>
      </c>
      <c r="E151">
        <v>8.4423632145445978E-4</v>
      </c>
      <c r="F151">
        <v>3.6639977396008949E-3</v>
      </c>
    </row>
    <row r="152" spans="1:6" x14ac:dyDescent="0.25">
      <c r="A152">
        <v>7</v>
      </c>
      <c r="B152">
        <v>5</v>
      </c>
      <c r="C152">
        <v>1.6409040143255595E-3</v>
      </c>
      <c r="D152">
        <v>8.9416650137255573E-4</v>
      </c>
      <c r="E152">
        <v>7.7208210559933375E-4</v>
      </c>
      <c r="F152">
        <v>3.0075035795988241E-3</v>
      </c>
    </row>
    <row r="153" spans="1:6" x14ac:dyDescent="0.25">
      <c r="A153">
        <v>7</v>
      </c>
      <c r="B153">
        <v>6</v>
      </c>
      <c r="C153">
        <v>1.8000481108282405E-3</v>
      </c>
      <c r="D153">
        <v>1.1082817687900481E-3</v>
      </c>
      <c r="E153">
        <v>1.4792460320697974E-3</v>
      </c>
      <c r="F153">
        <v>2.6833282704768978E-3</v>
      </c>
    </row>
    <row r="154" spans="1:6" x14ac:dyDescent="0.25">
      <c r="A154">
        <v>7</v>
      </c>
      <c r="B154">
        <v>7</v>
      </c>
      <c r="C154">
        <v>2.6434366254170102E-3</v>
      </c>
      <c r="D154">
        <v>1.4114387862077657E-3</v>
      </c>
      <c r="E154">
        <v>1.6125067817136041E-3</v>
      </c>
      <c r="F154">
        <v>2.3397553538413861E-3</v>
      </c>
    </row>
    <row r="155" spans="1:6" x14ac:dyDescent="0.25">
      <c r="A155">
        <v>7</v>
      </c>
      <c r="B155">
        <v>8</v>
      </c>
      <c r="C155">
        <v>4.7560854814621056E-3</v>
      </c>
      <c r="D155">
        <v>2.2852797617205012E-3</v>
      </c>
      <c r="E155">
        <v>1.8627587167505597E-3</v>
      </c>
      <c r="F155">
        <v>2.1229793288261804E-3</v>
      </c>
    </row>
    <row r="156" spans="1:6" x14ac:dyDescent="0.25">
      <c r="A156">
        <v>7</v>
      </c>
      <c r="B156">
        <v>9</v>
      </c>
      <c r="C156">
        <v>9.6741046899720164E-3</v>
      </c>
      <c r="D156">
        <v>2.8138717329874779E-3</v>
      </c>
      <c r="E156">
        <v>1.6475615551778914E-3</v>
      </c>
      <c r="F156">
        <v>1.9904788531251573E-3</v>
      </c>
    </row>
    <row r="157" spans="1:6" x14ac:dyDescent="0.25">
      <c r="A157">
        <v>7</v>
      </c>
      <c r="B157">
        <v>10</v>
      </c>
      <c r="C157">
        <v>1.4305130890218705E-2</v>
      </c>
      <c r="D157">
        <v>3.7209841414502292E-3</v>
      </c>
      <c r="E157">
        <v>1.2826560225045755E-3</v>
      </c>
      <c r="F157">
        <v>2.2764750823578111E-3</v>
      </c>
    </row>
    <row r="158" spans="1:6" x14ac:dyDescent="0.25">
      <c r="A158">
        <v>7</v>
      </c>
      <c r="B158">
        <v>11</v>
      </c>
      <c r="C158">
        <v>1.8900625412814447E-2</v>
      </c>
      <c r="D158">
        <v>3.7243167161022305E-3</v>
      </c>
      <c r="E158">
        <v>1.1847892557236943E-3</v>
      </c>
      <c r="F158">
        <v>2.7383919545912643E-3</v>
      </c>
    </row>
    <row r="159" spans="1:6" x14ac:dyDescent="0.25">
      <c r="A159">
        <v>7</v>
      </c>
      <c r="B159">
        <v>12</v>
      </c>
      <c r="C159">
        <v>2.0142441762009935E-2</v>
      </c>
      <c r="D159">
        <v>3.0780432471453137E-3</v>
      </c>
      <c r="E159">
        <v>9.1350584026096487E-4</v>
      </c>
      <c r="F159">
        <v>3.533886481718236E-3</v>
      </c>
    </row>
    <row r="160" spans="1:6" x14ac:dyDescent="0.25">
      <c r="A160">
        <v>7</v>
      </c>
      <c r="B160">
        <v>13</v>
      </c>
      <c r="C160">
        <v>1.9641900184561779E-2</v>
      </c>
      <c r="D160">
        <v>3.1976118098804283E-3</v>
      </c>
      <c r="E160">
        <v>9.2798886879960152E-4</v>
      </c>
      <c r="F160">
        <v>3.8902847425148898E-3</v>
      </c>
    </row>
    <row r="161" spans="1:6" x14ac:dyDescent="0.25">
      <c r="A161">
        <v>7</v>
      </c>
      <c r="B161">
        <v>14</v>
      </c>
      <c r="C161">
        <v>1.9236210087343074E-2</v>
      </c>
      <c r="D161">
        <v>3.463125129156855E-3</v>
      </c>
      <c r="E161">
        <v>7.3197494879885788E-4</v>
      </c>
      <c r="F161">
        <v>4.9629268238054617E-3</v>
      </c>
    </row>
    <row r="162" spans="1:6" x14ac:dyDescent="0.25">
      <c r="A162">
        <v>7</v>
      </c>
      <c r="B162">
        <v>15</v>
      </c>
      <c r="C162">
        <v>1.6558370196928018E-2</v>
      </c>
      <c r="D162">
        <v>3.2615712873577968E-3</v>
      </c>
      <c r="E162">
        <v>9.441653513423639E-4</v>
      </c>
      <c r="F162">
        <v>7.1032013024708521E-3</v>
      </c>
    </row>
    <row r="163" spans="1:6" x14ac:dyDescent="0.25">
      <c r="A163">
        <v>7</v>
      </c>
      <c r="B163">
        <v>16</v>
      </c>
      <c r="C163">
        <v>1.3862852956307776E-2</v>
      </c>
      <c r="D163">
        <v>3.3036021419996357E-3</v>
      </c>
      <c r="E163">
        <v>9.9640058836270484E-4</v>
      </c>
      <c r="F163">
        <v>9.6837551107184991E-3</v>
      </c>
    </row>
    <row r="164" spans="1:6" x14ac:dyDescent="0.25">
      <c r="A164">
        <v>7</v>
      </c>
      <c r="B164">
        <v>17</v>
      </c>
      <c r="C164">
        <v>1.1934696551996844E-2</v>
      </c>
      <c r="D164">
        <v>3.7347999971290343E-3</v>
      </c>
      <c r="E164">
        <v>1.2555473220117455E-3</v>
      </c>
      <c r="F164">
        <v>1.2515004781438903E-2</v>
      </c>
    </row>
    <row r="165" spans="1:6" x14ac:dyDescent="0.25">
      <c r="A165">
        <v>7</v>
      </c>
      <c r="B165">
        <v>18</v>
      </c>
      <c r="C165">
        <v>1.0526442206736836E-2</v>
      </c>
      <c r="D165">
        <v>4.2025329033706562E-3</v>
      </c>
      <c r="E165">
        <v>1.0310040871578982E-3</v>
      </c>
      <c r="F165">
        <v>1.4597858266073587E-2</v>
      </c>
    </row>
    <row r="166" spans="1:6" x14ac:dyDescent="0.25">
      <c r="A166">
        <v>7</v>
      </c>
      <c r="B166">
        <v>19</v>
      </c>
      <c r="C166">
        <v>8.3270856697810151E-3</v>
      </c>
      <c r="D166">
        <v>3.1162252948673738E-3</v>
      </c>
      <c r="E166">
        <v>8.3808530060915825E-4</v>
      </c>
      <c r="F166">
        <v>1.3927297522253615E-2</v>
      </c>
    </row>
    <row r="167" spans="1:6" x14ac:dyDescent="0.25">
      <c r="A167">
        <v>7</v>
      </c>
      <c r="B167">
        <v>20</v>
      </c>
      <c r="C167">
        <v>6.4762628251642139E-3</v>
      </c>
      <c r="D167">
        <v>2.5332840540779247E-3</v>
      </c>
      <c r="E167">
        <v>8.9870003486746352E-4</v>
      </c>
      <c r="F167">
        <v>1.307607516959587E-2</v>
      </c>
    </row>
    <row r="168" spans="1:6" x14ac:dyDescent="0.25">
      <c r="A168">
        <v>7</v>
      </c>
      <c r="B168">
        <v>21</v>
      </c>
      <c r="C168">
        <v>4.7519362624037003E-3</v>
      </c>
      <c r="D168">
        <v>2.1985753711420268E-3</v>
      </c>
      <c r="E168">
        <v>9.862816647924343E-4</v>
      </c>
      <c r="F168">
        <v>1.2223698884851667E-2</v>
      </c>
    </row>
    <row r="169" spans="1:6" x14ac:dyDescent="0.25">
      <c r="A169">
        <v>7</v>
      </c>
      <c r="B169">
        <v>22</v>
      </c>
      <c r="C169">
        <v>3.7331505584391107E-3</v>
      </c>
      <c r="D169">
        <v>1.6687825285975348E-3</v>
      </c>
      <c r="E169">
        <v>7.8820002792787656E-4</v>
      </c>
      <c r="F169">
        <v>1.1589184741080874E-2</v>
      </c>
    </row>
    <row r="170" spans="1:6" x14ac:dyDescent="0.25">
      <c r="A170">
        <v>7</v>
      </c>
      <c r="B170">
        <v>23</v>
      </c>
      <c r="C170">
        <v>3.097034659904335E-3</v>
      </c>
      <c r="D170">
        <v>1.3305827886909024E-3</v>
      </c>
      <c r="E170">
        <v>6.9112524596144436E-4</v>
      </c>
      <c r="F170">
        <v>9.7243119099978421E-3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709E-FD24-4E35-AA7B-85BC45BDFAD9}">
  <dimension ref="A1:I36"/>
  <sheetViews>
    <sheetView workbookViewId="0">
      <selection activeCell="D2" sqref="D2"/>
    </sheetView>
  </sheetViews>
  <sheetFormatPr defaultRowHeight="15" x14ac:dyDescent="0.25"/>
  <cols>
    <col min="1" max="1" width="39.7109375" customWidth="1"/>
  </cols>
  <sheetData>
    <row r="1" spans="1:9" x14ac:dyDescent="0.25">
      <c r="A1" s="1" t="s">
        <v>205</v>
      </c>
      <c r="B1" s="58" t="s">
        <v>201</v>
      </c>
      <c r="C1" s="58" t="s">
        <v>219</v>
      </c>
      <c r="D1" s="58" t="s">
        <v>238</v>
      </c>
      <c r="E1" s="58" t="s">
        <v>202</v>
      </c>
      <c r="F1" s="58" t="s">
        <v>222</v>
      </c>
      <c r="G1" s="58" t="s">
        <v>203</v>
      </c>
      <c r="H1" s="58" t="s">
        <v>220</v>
      </c>
      <c r="I1" s="58" t="s">
        <v>204</v>
      </c>
    </row>
    <row r="2" spans="1:9" ht="32.25" customHeight="1" x14ac:dyDescent="0.25">
      <c r="A2" s="51" t="s">
        <v>210</v>
      </c>
      <c r="B2" s="56">
        <v>2015</v>
      </c>
      <c r="C2" s="56">
        <v>6287</v>
      </c>
      <c r="D2" s="56">
        <v>6287</v>
      </c>
      <c r="E2" s="56">
        <v>6287</v>
      </c>
      <c r="F2" s="56">
        <v>6287</v>
      </c>
      <c r="G2" s="56">
        <v>6287</v>
      </c>
      <c r="H2" s="56">
        <v>6287</v>
      </c>
      <c r="I2" s="56">
        <v>6287</v>
      </c>
    </row>
    <row r="3" spans="1:9" x14ac:dyDescent="0.25">
      <c r="A3" t="s">
        <v>211</v>
      </c>
      <c r="B3" s="56">
        <v>2020</v>
      </c>
      <c r="C3" s="56">
        <v>36655</v>
      </c>
      <c r="D3" s="56">
        <v>36655</v>
      </c>
      <c r="E3" s="56">
        <v>36655</v>
      </c>
      <c r="F3" s="56">
        <v>36655</v>
      </c>
      <c r="G3" s="56">
        <v>36655</v>
      </c>
      <c r="H3" s="56">
        <v>36655</v>
      </c>
      <c r="I3" s="56">
        <v>36655</v>
      </c>
    </row>
    <row r="4" spans="1:9" x14ac:dyDescent="0.25">
      <c r="B4" s="56">
        <v>2025</v>
      </c>
      <c r="C4" s="56">
        <v>320236.97694921831</v>
      </c>
      <c r="D4" s="56">
        <v>121924.60801435054</v>
      </c>
      <c r="E4" s="56">
        <v>210087.04548927181</v>
      </c>
      <c r="F4" s="56">
        <v>139395.41994989966</v>
      </c>
      <c r="G4" s="56">
        <v>158409.07547819091</v>
      </c>
      <c r="H4" s="56">
        <v>286247.14200210571</v>
      </c>
      <c r="I4" s="56">
        <v>260551.25399971008</v>
      </c>
    </row>
    <row r="5" spans="1:9" x14ac:dyDescent="0.25">
      <c r="B5" s="56">
        <v>2030</v>
      </c>
      <c r="C5" s="56">
        <v>1882605.7779635421</v>
      </c>
      <c r="D5" s="56">
        <v>716769.105524485</v>
      </c>
      <c r="E5" s="56">
        <v>1235057.5173463211</v>
      </c>
      <c r="F5" s="56">
        <v>349171.63392241206</v>
      </c>
      <c r="G5" s="56">
        <v>478957.86775666568</v>
      </c>
      <c r="H5" s="56">
        <v>765397.92699432373</v>
      </c>
      <c r="I5" s="56">
        <v>688023.01399993896</v>
      </c>
    </row>
    <row r="6" spans="1:9" x14ac:dyDescent="0.25">
      <c r="B6" s="56">
        <v>2035</v>
      </c>
      <c r="C6" s="56">
        <v>4210189.2522794129</v>
      </c>
      <c r="D6" s="56">
        <v>1602955.6584647619</v>
      </c>
      <c r="E6" s="56">
        <v>2762036.5061787637</v>
      </c>
      <c r="F6" s="56">
        <v>669085.41504653078</v>
      </c>
      <c r="G6" s="56">
        <v>1074892.8497243701</v>
      </c>
      <c r="H6" s="56">
        <v>1476612.2619972229</v>
      </c>
      <c r="I6" s="56">
        <v>1320495.4240016937</v>
      </c>
    </row>
    <row r="7" spans="1:9" x14ac:dyDescent="0.25">
      <c r="B7" s="56">
        <v>2040</v>
      </c>
      <c r="C7" s="56">
        <v>4897720.787839992</v>
      </c>
      <c r="D7" s="56">
        <v>1864721.2227331912</v>
      </c>
      <c r="E7" s="56">
        <v>3213082.0736290496</v>
      </c>
      <c r="F7" s="56">
        <v>1055214.9790687561</v>
      </c>
      <c r="G7" s="56">
        <v>1880054.4817411869</v>
      </c>
      <c r="H7" s="56">
        <v>2419890.1469993591</v>
      </c>
      <c r="I7" s="56">
        <v>2157968.4839992523</v>
      </c>
    </row>
    <row r="8" spans="1:9" x14ac:dyDescent="0.25">
      <c r="B8" s="56">
        <v>2045</v>
      </c>
      <c r="C8" s="56">
        <v>4990268.422691104</v>
      </c>
      <c r="D8" s="56">
        <v>1899957.110260528</v>
      </c>
      <c r="E8" s="56">
        <v>3273796.6711690244</v>
      </c>
      <c r="F8" s="56">
        <v>1467134.5445637447</v>
      </c>
      <c r="G8" s="56">
        <v>2662101.61409633</v>
      </c>
      <c r="H8" s="56">
        <v>3595231.5820007324</v>
      </c>
      <c r="I8" s="56">
        <v>3200442.1940002441</v>
      </c>
    </row>
    <row r="9" spans="1:9" x14ac:dyDescent="0.25">
      <c r="B9" s="57">
        <v>2050</v>
      </c>
      <c r="C9" s="57">
        <v>5002379</v>
      </c>
      <c r="D9" s="57">
        <v>1904568</v>
      </c>
      <c r="E9" s="57">
        <v>3281741.6481364998</v>
      </c>
      <c r="F9" s="57">
        <v>1904567.8279451262</v>
      </c>
      <c r="G9" s="57">
        <v>3281741.6481364951</v>
      </c>
      <c r="H9" s="57">
        <v>5002379</v>
      </c>
      <c r="I9" s="57">
        <v>4448615</v>
      </c>
    </row>
    <row r="11" spans="1:9" x14ac:dyDescent="0.25">
      <c r="A11" s="1" t="s">
        <v>206</v>
      </c>
      <c r="B11" s="58" t="s">
        <v>201</v>
      </c>
      <c r="C11" s="58" t="s">
        <v>219</v>
      </c>
      <c r="D11" s="58" t="s">
        <v>221</v>
      </c>
      <c r="E11" s="58" t="s">
        <v>202</v>
      </c>
      <c r="F11" s="58" t="s">
        <v>222</v>
      </c>
      <c r="G11" s="58" t="s">
        <v>203</v>
      </c>
      <c r="H11" s="58" t="s">
        <v>220</v>
      </c>
      <c r="I11" s="58" t="s">
        <v>204</v>
      </c>
    </row>
    <row r="12" spans="1:9" x14ac:dyDescent="0.25">
      <c r="A12" s="1" t="s">
        <v>207</v>
      </c>
      <c r="B12" s="53">
        <v>2020</v>
      </c>
      <c r="C12" s="10">
        <v>0</v>
      </c>
      <c r="D12" s="10">
        <v>0</v>
      </c>
      <c r="E12" s="53">
        <v>0</v>
      </c>
      <c r="F12" s="10">
        <v>0</v>
      </c>
      <c r="G12" s="10">
        <v>0</v>
      </c>
      <c r="H12" s="10">
        <v>0</v>
      </c>
      <c r="I12" s="10">
        <v>0</v>
      </c>
    </row>
    <row r="13" spans="1:9" x14ac:dyDescent="0.25">
      <c r="B13" s="53">
        <v>2025</v>
      </c>
      <c r="C13" s="10">
        <v>0</v>
      </c>
      <c r="D13" s="10">
        <v>0</v>
      </c>
      <c r="E13" s="53">
        <v>0</v>
      </c>
      <c r="F13" s="10">
        <v>0</v>
      </c>
      <c r="G13" s="10">
        <v>0</v>
      </c>
      <c r="H13" s="10">
        <v>0</v>
      </c>
      <c r="I13" s="10">
        <v>0</v>
      </c>
    </row>
    <row r="14" spans="1:9" x14ac:dyDescent="0.25">
      <c r="B14" s="53">
        <v>2030</v>
      </c>
      <c r="C14" s="10">
        <v>938.72397695716359</v>
      </c>
      <c r="D14" s="10">
        <v>357.40267727522263</v>
      </c>
      <c r="E14" s="53">
        <v>615.83689906035738</v>
      </c>
      <c r="F14" s="10">
        <v>174.107499654463</v>
      </c>
      <c r="G14" s="10">
        <v>238.82282721017305</v>
      </c>
      <c r="H14" s="10">
        <v>381.65047318621072</v>
      </c>
      <c r="I14" s="10">
        <v>343.0690097205175</v>
      </c>
    </row>
    <row r="15" spans="1:9" x14ac:dyDescent="0.25">
      <c r="B15" s="53">
        <v>2035</v>
      </c>
      <c r="C15" s="10">
        <v>2099.3272436023371</v>
      </c>
      <c r="D15" s="10">
        <v>799.28199956325113</v>
      </c>
      <c r="E15" s="53">
        <v>1377.234641437082</v>
      </c>
      <c r="F15" s="10">
        <v>333.62615216018793</v>
      </c>
      <c r="G15" s="10">
        <v>535.97396890365849</v>
      </c>
      <c r="H15" s="10">
        <v>736.28337447532761</v>
      </c>
      <c r="I15" s="10">
        <v>658.43881415974863</v>
      </c>
    </row>
    <row r="16" spans="1:9" x14ac:dyDescent="0.25">
      <c r="B16" s="53">
        <v>2040</v>
      </c>
      <c r="C16" s="10">
        <v>2442.1511873613113</v>
      </c>
      <c r="D16" s="10">
        <v>929.80619873271439</v>
      </c>
      <c r="E16" s="53">
        <v>1602.1395545218822</v>
      </c>
      <c r="F16" s="10">
        <v>526.16198956305107</v>
      </c>
      <c r="G16" s="10">
        <v>937.45182377231788</v>
      </c>
      <c r="H16" s="10">
        <v>1206.6301554900913</v>
      </c>
      <c r="I16" s="10">
        <v>1076.0281207886683</v>
      </c>
    </row>
    <row r="17" spans="1:9" x14ac:dyDescent="0.25">
      <c r="B17" s="53">
        <v>2045</v>
      </c>
      <c r="C17" s="10">
        <v>2488.2982272048794</v>
      </c>
      <c r="D17" s="10">
        <v>947.37587415730445</v>
      </c>
      <c r="E17" s="53">
        <v>1632.4136826103081</v>
      </c>
      <c r="F17" s="10">
        <v>731.55749893315487</v>
      </c>
      <c r="G17" s="10">
        <v>1327.4040925083073</v>
      </c>
      <c r="H17" s="10">
        <v>1792.6908162305022</v>
      </c>
      <c r="I17" s="10">
        <v>1595.8369296110804</v>
      </c>
    </row>
    <row r="18" spans="1:9" x14ac:dyDescent="0.25">
      <c r="B18" s="54">
        <v>2050</v>
      </c>
      <c r="C18" s="55">
        <v>2494.3369260273971</v>
      </c>
      <c r="D18" s="55">
        <v>949.6750027397261</v>
      </c>
      <c r="E18" s="54">
        <v>1636.3752875639532</v>
      </c>
      <c r="F18" s="55">
        <v>949.67491694798071</v>
      </c>
      <c r="G18" s="55">
        <v>1636.3752875639509</v>
      </c>
      <c r="H18" s="55">
        <v>2494.3369260273971</v>
      </c>
      <c r="I18" s="55">
        <v>2218.2135068493149</v>
      </c>
    </row>
    <row r="20" spans="1:9" x14ac:dyDescent="0.25">
      <c r="A20" s="1" t="s">
        <v>208</v>
      </c>
      <c r="B20" s="58" t="s">
        <v>201</v>
      </c>
      <c r="C20" s="58" t="s">
        <v>219</v>
      </c>
      <c r="D20" s="58" t="s">
        <v>221</v>
      </c>
      <c r="E20" s="58" t="s">
        <v>202</v>
      </c>
      <c r="F20" s="58" t="s">
        <v>222</v>
      </c>
      <c r="G20" s="58" t="s">
        <v>203</v>
      </c>
      <c r="H20" s="58" t="s">
        <v>220</v>
      </c>
      <c r="I20" s="58" t="s">
        <v>204</v>
      </c>
    </row>
    <row r="21" spans="1:9" x14ac:dyDescent="0.25">
      <c r="B21" s="53">
        <v>2020</v>
      </c>
      <c r="C21" s="10">
        <v>0</v>
      </c>
      <c r="D21" s="10">
        <v>0</v>
      </c>
      <c r="E21" s="53">
        <v>0</v>
      </c>
      <c r="F21" s="10">
        <v>0</v>
      </c>
      <c r="G21" s="10">
        <v>0</v>
      </c>
      <c r="H21" s="10">
        <v>0</v>
      </c>
      <c r="I21" s="10">
        <v>0</v>
      </c>
    </row>
    <row r="22" spans="1:9" x14ac:dyDescent="0.25">
      <c r="B22" s="53">
        <v>2025</v>
      </c>
      <c r="C22" s="10">
        <v>0</v>
      </c>
      <c r="D22" s="10">
        <v>0</v>
      </c>
      <c r="E22" s="53">
        <v>0</v>
      </c>
      <c r="F22" s="10">
        <v>0</v>
      </c>
      <c r="G22" s="10">
        <v>0</v>
      </c>
      <c r="H22" s="10">
        <v>0</v>
      </c>
      <c r="I22" s="10">
        <v>0</v>
      </c>
    </row>
    <row r="23" spans="1:9" x14ac:dyDescent="0.25">
      <c r="B23" s="53">
        <v>2030</v>
      </c>
      <c r="C23" s="10">
        <v>1877.4479539143272</v>
      </c>
      <c r="D23" s="10">
        <v>714.80535455044526</v>
      </c>
      <c r="E23" s="53">
        <v>1231.6737981207148</v>
      </c>
      <c r="F23" s="10">
        <v>348.214999308926</v>
      </c>
      <c r="G23" s="10">
        <v>477.64565442034609</v>
      </c>
      <c r="H23" s="10">
        <v>763.30094637242144</v>
      </c>
      <c r="I23" s="10">
        <v>686.138019441035</v>
      </c>
    </row>
    <row r="24" spans="1:9" x14ac:dyDescent="0.25">
      <c r="B24" s="53">
        <v>2035</v>
      </c>
      <c r="C24" s="10">
        <v>4198.6544872046743</v>
      </c>
      <c r="D24" s="10">
        <v>1598.5639991265023</v>
      </c>
      <c r="E24" s="53">
        <v>2754.469282874164</v>
      </c>
      <c r="F24" s="10">
        <v>667.25230432037586</v>
      </c>
      <c r="G24" s="10">
        <v>1071.947937807317</v>
      </c>
      <c r="H24" s="10">
        <v>1472.5667489506552</v>
      </c>
      <c r="I24" s="10">
        <v>1316.8776283194973</v>
      </c>
    </row>
    <row r="25" spans="1:9" x14ac:dyDescent="0.25">
      <c r="B25" s="53">
        <v>2040</v>
      </c>
      <c r="C25" s="10">
        <v>4884.3023747226225</v>
      </c>
      <c r="D25" s="10">
        <v>1859.6123974654288</v>
      </c>
      <c r="E25" s="53">
        <v>3204.2791090437645</v>
      </c>
      <c r="F25" s="10">
        <v>1052.3239791261021</v>
      </c>
      <c r="G25" s="10">
        <v>1874.9036475446358</v>
      </c>
      <c r="H25" s="10">
        <v>2413.2603109801826</v>
      </c>
      <c r="I25" s="10">
        <v>2152.0562415773366</v>
      </c>
    </row>
    <row r="26" spans="1:9" x14ac:dyDescent="0.25">
      <c r="B26" s="53">
        <v>2045</v>
      </c>
      <c r="C26" s="10">
        <v>4976.5964544097587</v>
      </c>
      <c r="D26" s="10">
        <v>1894.7517483146089</v>
      </c>
      <c r="E26" s="53">
        <v>3264.8273652206162</v>
      </c>
      <c r="F26" s="10">
        <v>1463.1149978663097</v>
      </c>
      <c r="G26" s="10">
        <v>2654.8081850166145</v>
      </c>
      <c r="H26" s="10">
        <v>3585.3816324610043</v>
      </c>
      <c r="I26" s="10">
        <v>3191.6738592221609</v>
      </c>
    </row>
    <row r="27" spans="1:9" x14ac:dyDescent="0.25">
      <c r="B27" s="54">
        <v>2050</v>
      </c>
      <c r="C27" s="55">
        <v>4988.6738520547942</v>
      </c>
      <c r="D27" s="55">
        <v>1899.3500054794522</v>
      </c>
      <c r="E27" s="54">
        <v>3272.7505751279064</v>
      </c>
      <c r="F27" s="55">
        <v>1899.3498338959614</v>
      </c>
      <c r="G27" s="55">
        <v>3272.7505751279018</v>
      </c>
      <c r="H27" s="55">
        <v>4988.6738520547942</v>
      </c>
      <c r="I27" s="55">
        <v>4436.4270136986297</v>
      </c>
    </row>
    <row r="29" spans="1:9" x14ac:dyDescent="0.25">
      <c r="A29" s="1" t="s">
        <v>209</v>
      </c>
      <c r="B29" s="58" t="s">
        <v>201</v>
      </c>
      <c r="C29" s="58" t="s">
        <v>219</v>
      </c>
      <c r="D29" s="58" t="s">
        <v>221</v>
      </c>
      <c r="E29" s="58" t="s">
        <v>202</v>
      </c>
      <c r="F29" s="58" t="s">
        <v>222</v>
      </c>
      <c r="G29" s="58" t="s">
        <v>203</v>
      </c>
      <c r="H29" s="58" t="s">
        <v>220</v>
      </c>
      <c r="I29" s="58" t="s">
        <v>204</v>
      </c>
    </row>
    <row r="30" spans="1:9" x14ac:dyDescent="0.25">
      <c r="B30" s="53">
        <v>2020</v>
      </c>
      <c r="C30" s="10">
        <v>0</v>
      </c>
      <c r="D30" s="10">
        <v>0</v>
      </c>
      <c r="E30" s="53">
        <v>0</v>
      </c>
      <c r="F30" s="10">
        <v>0</v>
      </c>
      <c r="G30" s="10">
        <v>0</v>
      </c>
      <c r="H30" s="10">
        <v>0</v>
      </c>
      <c r="I30" s="10">
        <v>0</v>
      </c>
    </row>
    <row r="31" spans="1:9" x14ac:dyDescent="0.25">
      <c r="B31" s="53">
        <v>2025</v>
      </c>
      <c r="C31" s="10">
        <v>0</v>
      </c>
      <c r="D31" s="10">
        <v>0</v>
      </c>
      <c r="E31" s="53">
        <v>0</v>
      </c>
      <c r="F31" s="10">
        <v>0</v>
      </c>
      <c r="G31" s="10">
        <v>0</v>
      </c>
      <c r="H31" s="10">
        <v>0</v>
      </c>
      <c r="I31" s="10">
        <v>0</v>
      </c>
    </row>
    <row r="32" spans="1:9" x14ac:dyDescent="0.25">
      <c r="B32" s="53">
        <v>2030</v>
      </c>
      <c r="C32" s="10">
        <v>3754.8959078286543</v>
      </c>
      <c r="D32" s="10">
        <v>1429.6107091008905</v>
      </c>
      <c r="E32" s="53">
        <v>2463.3475962414295</v>
      </c>
      <c r="F32" s="10">
        <v>696.42999861785199</v>
      </c>
      <c r="G32" s="10">
        <v>955.29130884069218</v>
      </c>
      <c r="H32" s="10">
        <v>1526.6018927448429</v>
      </c>
      <c r="I32" s="10">
        <v>1372.27603888207</v>
      </c>
    </row>
    <row r="33" spans="2:9" x14ac:dyDescent="0.25">
      <c r="B33" s="53">
        <v>2035</v>
      </c>
      <c r="C33" s="10">
        <v>8397.3089744093486</v>
      </c>
      <c r="D33" s="10">
        <v>3197.1279982530045</v>
      </c>
      <c r="E33" s="53">
        <v>5508.9385657483281</v>
      </c>
      <c r="F33" s="10">
        <v>1334.5046086407517</v>
      </c>
      <c r="G33" s="10">
        <v>2143.895875614634</v>
      </c>
      <c r="H33" s="10">
        <v>2945.1334979013104</v>
      </c>
      <c r="I33" s="10">
        <v>2633.7552566389945</v>
      </c>
    </row>
    <row r="34" spans="2:9" x14ac:dyDescent="0.25">
      <c r="B34" s="53">
        <v>2040</v>
      </c>
      <c r="C34" s="10">
        <v>9768.604749445245</v>
      </c>
      <c r="D34" s="10">
        <v>3719.2247949308576</v>
      </c>
      <c r="E34" s="53">
        <v>6408.558218087529</v>
      </c>
      <c r="F34" s="10">
        <v>2104.6479582522043</v>
      </c>
      <c r="G34" s="10">
        <v>3749.8072950892715</v>
      </c>
      <c r="H34" s="10">
        <v>4826.5206219603651</v>
      </c>
      <c r="I34" s="10">
        <v>4304.1124831546731</v>
      </c>
    </row>
    <row r="35" spans="2:9" x14ac:dyDescent="0.25">
      <c r="B35" s="53">
        <v>2045</v>
      </c>
      <c r="C35" s="10">
        <v>9953.1929088195175</v>
      </c>
      <c r="D35" s="10">
        <v>3789.5034966292178</v>
      </c>
      <c r="E35" s="53">
        <v>6529.6547304412325</v>
      </c>
      <c r="F35" s="10">
        <v>2926.2299957326195</v>
      </c>
      <c r="G35" s="10">
        <v>5309.616370033229</v>
      </c>
      <c r="H35" s="10">
        <v>7170.7632649220086</v>
      </c>
      <c r="I35" s="10">
        <v>6383.3477184443218</v>
      </c>
    </row>
    <row r="36" spans="2:9" x14ac:dyDescent="0.25">
      <c r="B36" s="54">
        <v>2050</v>
      </c>
      <c r="C36" s="55">
        <v>9977.3477041095884</v>
      </c>
      <c r="D36" s="55">
        <v>3798.7000109589044</v>
      </c>
      <c r="E36" s="54">
        <v>6545.5011502558127</v>
      </c>
      <c r="F36" s="55">
        <v>3798.6996677919228</v>
      </c>
      <c r="G36" s="55">
        <v>6545.5011502558036</v>
      </c>
      <c r="H36" s="55">
        <v>9977.3477041095884</v>
      </c>
      <c r="I36" s="55">
        <v>8872.8540273972594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2728C-C96F-41B8-9BA4-83FF4538B775}">
  <sheetPr codeName="Sheet1"/>
  <dimension ref="A1:AH98"/>
  <sheetViews>
    <sheetView topLeftCell="A73" zoomScaleNormal="100" workbookViewId="0">
      <selection activeCell="C18" sqref="C18"/>
    </sheetView>
  </sheetViews>
  <sheetFormatPr defaultColWidth="8.85546875" defaultRowHeight="15" x14ac:dyDescent="0.25"/>
  <cols>
    <col min="1" max="1" width="19.5703125" bestFit="1" customWidth="1"/>
    <col min="2" max="6" width="9.42578125" bestFit="1" customWidth="1"/>
    <col min="7" max="7" width="12.42578125" customWidth="1"/>
    <col min="9" max="9" width="10.42578125" bestFit="1" customWidth="1"/>
    <col min="10" max="10" width="9.28515625" bestFit="1" customWidth="1"/>
    <col min="11" max="11" width="12.42578125" bestFit="1" customWidth="1"/>
    <col min="12" max="12" width="12.28515625" bestFit="1" customWidth="1"/>
    <col min="13" max="14" width="9.28515625" bestFit="1" customWidth="1"/>
    <col min="15" max="16" width="12.28515625" bestFit="1" customWidth="1"/>
    <col min="17" max="17" width="9.28515625" bestFit="1" customWidth="1"/>
    <col min="18" max="19" width="12.28515625" bestFit="1" customWidth="1"/>
    <col min="20" max="21" width="9.28515625" bestFit="1" customWidth="1"/>
    <col min="22" max="23" width="12.28515625" bestFit="1" customWidth="1"/>
    <col min="24" max="33" width="9.28515625" bestFit="1" customWidth="1"/>
    <col min="34" max="34" width="9.42578125" bestFit="1" customWidth="1"/>
  </cols>
  <sheetData>
    <row r="1" spans="1:22" x14ac:dyDescent="0.25">
      <c r="A1" s="34" t="s">
        <v>0</v>
      </c>
      <c r="B1" s="34">
        <v>2030</v>
      </c>
      <c r="C1" s="34">
        <v>2035</v>
      </c>
      <c r="D1" s="34">
        <v>2040</v>
      </c>
      <c r="E1" s="34">
        <v>2045</v>
      </c>
      <c r="F1" s="34">
        <v>2050</v>
      </c>
      <c r="G1" s="34" t="s">
        <v>1</v>
      </c>
      <c r="H1" s="34" t="s">
        <v>2</v>
      </c>
    </row>
    <row r="2" spans="1:22" x14ac:dyDescent="0.25">
      <c r="A2" s="30" t="s">
        <v>3</v>
      </c>
      <c r="B2">
        <v>215002</v>
      </c>
      <c r="C2">
        <v>290438.7</v>
      </c>
      <c r="D2">
        <v>365875.4</v>
      </c>
      <c r="E2">
        <v>400001.02</v>
      </c>
      <c r="F2">
        <v>434126.64</v>
      </c>
      <c r="G2" t="s">
        <v>4</v>
      </c>
    </row>
    <row r="3" spans="1:22" x14ac:dyDescent="0.25">
      <c r="A3" s="30" t="s">
        <v>5</v>
      </c>
      <c r="B3">
        <v>43441</v>
      </c>
      <c r="C3">
        <v>60132.05</v>
      </c>
      <c r="D3">
        <v>76823.099999999991</v>
      </c>
      <c r="E3">
        <v>97411.55</v>
      </c>
      <c r="F3">
        <v>118000</v>
      </c>
      <c r="G3" t="s">
        <v>6</v>
      </c>
    </row>
    <row r="4" spans="1:22" x14ac:dyDescent="0.25">
      <c r="A4" s="30" t="s">
        <v>7</v>
      </c>
      <c r="B4">
        <v>17369.09</v>
      </c>
      <c r="C4">
        <v>28515.005000000001</v>
      </c>
      <c r="D4">
        <v>39660.92</v>
      </c>
      <c r="E4">
        <v>45170.78</v>
      </c>
      <c r="F4">
        <v>50680.639999999999</v>
      </c>
      <c r="G4" t="s">
        <v>8</v>
      </c>
    </row>
    <row r="5" spans="1:22" x14ac:dyDescent="0.25">
      <c r="A5" s="30" t="s">
        <v>9</v>
      </c>
      <c r="B5">
        <v>74544.265619199505</v>
      </c>
      <c r="C5">
        <v>107863.9678</v>
      </c>
      <c r="D5">
        <v>141183.67000000001</v>
      </c>
      <c r="E5">
        <v>158451.63</v>
      </c>
      <c r="F5">
        <v>175719.59</v>
      </c>
      <c r="G5" t="s">
        <v>10</v>
      </c>
    </row>
    <row r="6" spans="1:22" x14ac:dyDescent="0.25">
      <c r="A6" s="41" t="s">
        <v>11</v>
      </c>
      <c r="B6" s="2">
        <v>573</v>
      </c>
      <c r="C6" s="2">
        <v>929.75</v>
      </c>
      <c r="D6" s="2">
        <v>1286.5</v>
      </c>
      <c r="E6" s="2">
        <v>1643.25</v>
      </c>
      <c r="F6" s="2">
        <v>2000</v>
      </c>
      <c r="G6" s="2" t="s">
        <v>12</v>
      </c>
    </row>
    <row r="7" spans="1:22" x14ac:dyDescent="0.25">
      <c r="F7" s="11"/>
    </row>
    <row r="9" spans="1:22" x14ac:dyDescent="0.25">
      <c r="A9" s="34" t="s">
        <v>13</v>
      </c>
      <c r="B9" s="34">
        <v>2030</v>
      </c>
      <c r="C9" s="34">
        <v>2035</v>
      </c>
      <c r="D9" s="34">
        <v>2040</v>
      </c>
      <c r="E9" s="34">
        <v>2045</v>
      </c>
      <c r="F9" s="34">
        <v>2050</v>
      </c>
      <c r="G9" s="34" t="s">
        <v>1</v>
      </c>
    </row>
    <row r="10" spans="1:22" x14ac:dyDescent="0.25">
      <c r="A10" s="22" t="s">
        <v>3</v>
      </c>
      <c r="B10">
        <v>115000.7</v>
      </c>
      <c r="C10">
        <v>136939.495</v>
      </c>
      <c r="D10">
        <v>158878.29</v>
      </c>
      <c r="E10">
        <v>160003.905</v>
      </c>
      <c r="F10">
        <v>161129.51999999999</v>
      </c>
      <c r="G10" t="s">
        <v>4</v>
      </c>
    </row>
    <row r="11" spans="1:22" x14ac:dyDescent="0.25">
      <c r="A11" s="22" t="s">
        <v>5</v>
      </c>
      <c r="B11">
        <v>35959</v>
      </c>
      <c r="C11">
        <v>41519.449999999997</v>
      </c>
      <c r="D11">
        <v>47079.899999999987</v>
      </c>
      <c r="E11">
        <v>52944.95</v>
      </c>
      <c r="F11">
        <v>58809.999999999993</v>
      </c>
      <c r="G11" t="s">
        <v>14</v>
      </c>
    </row>
    <row r="12" spans="1:22" x14ac:dyDescent="0.25">
      <c r="A12" s="22" t="s">
        <v>7</v>
      </c>
      <c r="B12">
        <v>7911.3849297988199</v>
      </c>
      <c r="C12">
        <v>9418.3153930000008</v>
      </c>
      <c r="D12">
        <v>10925.2458554364</v>
      </c>
      <c r="E12">
        <v>13462.62293</v>
      </c>
      <c r="F12">
        <v>16000</v>
      </c>
      <c r="G12" t="s">
        <v>15</v>
      </c>
    </row>
    <row r="13" spans="1:22" x14ac:dyDescent="0.25">
      <c r="A13" s="22" t="s">
        <v>9</v>
      </c>
      <c r="B13">
        <v>18410.819769999998</v>
      </c>
      <c r="C13">
        <v>20738.319769999998</v>
      </c>
      <c r="D13">
        <v>23065.819770000002</v>
      </c>
      <c r="E13">
        <v>26522.524890000001</v>
      </c>
      <c r="F13">
        <v>29979.23</v>
      </c>
      <c r="G13" t="s">
        <v>15</v>
      </c>
    </row>
    <row r="14" spans="1:22" x14ac:dyDescent="0.25">
      <c r="A14" s="24" t="s">
        <v>11</v>
      </c>
      <c r="B14" s="44" t="s">
        <v>16</v>
      </c>
      <c r="C14" s="44" t="s">
        <v>17</v>
      </c>
      <c r="D14" s="44" t="s">
        <v>18</v>
      </c>
      <c r="E14" s="44" t="s">
        <v>19</v>
      </c>
      <c r="F14" s="44" t="s">
        <v>20</v>
      </c>
      <c r="G14" s="19" t="s">
        <v>21</v>
      </c>
    </row>
    <row r="15" spans="1:22" x14ac:dyDescent="0.25">
      <c r="O15" s="42"/>
      <c r="P15" s="42"/>
      <c r="Q15" s="42"/>
      <c r="R15" s="42"/>
      <c r="S15" s="42"/>
      <c r="T15" s="42"/>
      <c r="U15" s="42"/>
      <c r="V15" s="42"/>
    </row>
    <row r="16" spans="1:22" x14ac:dyDescent="0.25">
      <c r="N16" s="5"/>
    </row>
    <row r="17" spans="1:7" x14ac:dyDescent="0.25">
      <c r="A17" s="34" t="s">
        <v>22</v>
      </c>
      <c r="B17" s="34">
        <v>2030</v>
      </c>
      <c r="C17" s="34">
        <v>2035</v>
      </c>
      <c r="D17" s="34">
        <v>2040</v>
      </c>
      <c r="E17" s="34">
        <v>2045</v>
      </c>
      <c r="F17" s="34">
        <v>2050</v>
      </c>
      <c r="G17" s="34" t="s">
        <v>1</v>
      </c>
    </row>
    <row r="18" spans="1:7" x14ac:dyDescent="0.25">
      <c r="A18" s="22" t="s">
        <v>3</v>
      </c>
      <c r="B18">
        <v>36531.550000000003</v>
      </c>
      <c r="C18">
        <v>48237.144999999997</v>
      </c>
      <c r="D18">
        <v>59942.74</v>
      </c>
      <c r="E18">
        <v>70000.740000000005</v>
      </c>
      <c r="F18">
        <v>70000.740000000005</v>
      </c>
      <c r="G18" t="s">
        <v>23</v>
      </c>
    </row>
    <row r="19" spans="1:7" x14ac:dyDescent="0.25">
      <c r="A19" s="22" t="s">
        <v>5</v>
      </c>
      <c r="B19">
        <v>4542</v>
      </c>
      <c r="C19">
        <v>13267.5</v>
      </c>
      <c r="D19">
        <v>21993</v>
      </c>
      <c r="E19">
        <v>33496.5</v>
      </c>
      <c r="F19">
        <v>45000</v>
      </c>
      <c r="G19" t="s">
        <v>24</v>
      </c>
    </row>
    <row r="20" spans="1:7" x14ac:dyDescent="0.25">
      <c r="A20" s="22" t="s">
        <v>7</v>
      </c>
      <c r="B20">
        <v>0</v>
      </c>
      <c r="C20">
        <v>0</v>
      </c>
      <c r="D20">
        <v>0</v>
      </c>
      <c r="E20">
        <v>0</v>
      </c>
      <c r="F20">
        <v>0</v>
      </c>
      <c r="G20" t="s">
        <v>178</v>
      </c>
    </row>
    <row r="21" spans="1:7" x14ac:dyDescent="0.25">
      <c r="A21" s="22" t="s">
        <v>9</v>
      </c>
      <c r="B21">
        <v>8500</v>
      </c>
      <c r="C21">
        <v>12000</v>
      </c>
      <c r="D21">
        <v>15500</v>
      </c>
      <c r="E21">
        <v>17000</v>
      </c>
      <c r="F21">
        <v>18500</v>
      </c>
      <c r="G21" t="s">
        <v>25</v>
      </c>
    </row>
    <row r="22" spans="1:7" x14ac:dyDescent="0.25">
      <c r="A22" s="19" t="s">
        <v>11</v>
      </c>
      <c r="B22" s="23">
        <v>0</v>
      </c>
      <c r="C22" s="19">
        <v>0</v>
      </c>
      <c r="D22" s="19">
        <v>0</v>
      </c>
      <c r="E22" s="19">
        <v>0</v>
      </c>
      <c r="F22" s="19">
        <v>0</v>
      </c>
      <c r="G22" s="19" t="s">
        <v>177</v>
      </c>
    </row>
    <row r="23" spans="1:7" x14ac:dyDescent="0.25">
      <c r="F23" s="13"/>
    </row>
    <row r="24" spans="1:7" x14ac:dyDescent="0.25">
      <c r="F24" s="13"/>
    </row>
    <row r="25" spans="1:7" x14ac:dyDescent="0.25">
      <c r="A25" s="34" t="s">
        <v>26</v>
      </c>
      <c r="B25" s="34">
        <v>2030</v>
      </c>
      <c r="C25" s="34">
        <v>2035</v>
      </c>
      <c r="D25" s="34">
        <v>2040</v>
      </c>
      <c r="E25" s="34">
        <v>2045</v>
      </c>
      <c r="F25" s="34">
        <v>2050</v>
      </c>
      <c r="G25" s="34" t="s">
        <v>1</v>
      </c>
    </row>
    <row r="26" spans="1:7" x14ac:dyDescent="0.25">
      <c r="A26" s="22" t="s">
        <v>3</v>
      </c>
      <c r="B26">
        <v>31891.232619999999</v>
      </c>
      <c r="C26">
        <f>B26-9052.262</f>
        <v>22838.97062</v>
      </c>
      <c r="D26">
        <f>C26-3211.9</f>
        <v>19627.070619999999</v>
      </c>
      <c r="E26">
        <f>D26-3835.11</f>
        <v>15791.960619999998</v>
      </c>
      <c r="F26">
        <f>E26-2922.7</f>
        <v>12869.260619999997</v>
      </c>
      <c r="G26" t="s">
        <v>27</v>
      </c>
    </row>
    <row r="27" spans="1:7" x14ac:dyDescent="0.25">
      <c r="A27" s="22" t="s">
        <v>5</v>
      </c>
      <c r="B27" s="6">
        <v>7637</v>
      </c>
      <c r="C27" s="6">
        <v>6209</v>
      </c>
      <c r="D27" s="6">
        <v>5577</v>
      </c>
      <c r="E27">
        <v>2739</v>
      </c>
      <c r="F27">
        <v>697</v>
      </c>
      <c r="G27" t="s">
        <v>28</v>
      </c>
    </row>
    <row r="28" spans="1:7" x14ac:dyDescent="0.25">
      <c r="A28" s="22" t="s">
        <v>7</v>
      </c>
      <c r="B28">
        <v>3129</v>
      </c>
      <c r="C28">
        <v>1564.5</v>
      </c>
      <c r="D28">
        <v>957</v>
      </c>
      <c r="E28">
        <v>957</v>
      </c>
      <c r="F28">
        <v>957</v>
      </c>
      <c r="G28" t="s">
        <v>29</v>
      </c>
    </row>
    <row r="29" spans="1:7" x14ac:dyDescent="0.25">
      <c r="A29" t="s">
        <v>9</v>
      </c>
      <c r="B29" s="21">
        <v>35862.127869999997</v>
      </c>
      <c r="D29">
        <v>35862.127869999997</v>
      </c>
      <c r="F29">
        <v>35862.127869999997</v>
      </c>
      <c r="G29" t="s">
        <v>30</v>
      </c>
    </row>
    <row r="30" spans="1:7" x14ac:dyDescent="0.25">
      <c r="A30" s="19" t="s">
        <v>11</v>
      </c>
      <c r="B30" s="23">
        <v>71</v>
      </c>
      <c r="C30" s="19">
        <v>71</v>
      </c>
      <c r="D30" s="19">
        <v>0</v>
      </c>
      <c r="E30" s="19">
        <v>0</v>
      </c>
      <c r="F30" s="19">
        <v>0</v>
      </c>
      <c r="G30" s="2" t="s">
        <v>63</v>
      </c>
    </row>
    <row r="33" spans="1:8" x14ac:dyDescent="0.25">
      <c r="A33" s="34" t="s">
        <v>31</v>
      </c>
      <c r="B33" s="34">
        <v>2030</v>
      </c>
      <c r="C33" s="34">
        <v>2035</v>
      </c>
      <c r="D33" s="34">
        <v>2040</v>
      </c>
      <c r="E33" s="34">
        <v>2045</v>
      </c>
      <c r="F33" s="34">
        <v>2050</v>
      </c>
      <c r="G33" s="34" t="s">
        <v>1</v>
      </c>
      <c r="H33" s="1" t="s">
        <v>32</v>
      </c>
    </row>
    <row r="34" spans="1:8" x14ac:dyDescent="0.25">
      <c r="A34" s="22" t="s">
        <v>3</v>
      </c>
      <c r="B34">
        <v>5086.7513159999999</v>
      </c>
      <c r="C34">
        <v>17195.078440000001</v>
      </c>
      <c r="D34">
        <v>20128.794259999999</v>
      </c>
      <c r="E34">
        <v>21402.099819999999</v>
      </c>
      <c r="F34">
        <v>21402.099819999999</v>
      </c>
      <c r="G34" s="12" t="s">
        <v>33</v>
      </c>
      <c r="H34" t="s">
        <v>34</v>
      </c>
    </row>
    <row r="35" spans="1:8" x14ac:dyDescent="0.25">
      <c r="A35" s="22" t="s">
        <v>5</v>
      </c>
      <c r="B35">
        <v>0</v>
      </c>
      <c r="C35">
        <v>0</v>
      </c>
      <c r="D35">
        <v>0</v>
      </c>
      <c r="E35">
        <v>0</v>
      </c>
      <c r="F35">
        <v>0</v>
      </c>
      <c r="G35" t="s">
        <v>35</v>
      </c>
    </row>
    <row r="36" spans="1:8" x14ac:dyDescent="0.25">
      <c r="A36" s="22" t="s">
        <v>7</v>
      </c>
      <c r="B36">
        <v>0</v>
      </c>
      <c r="C36">
        <v>0</v>
      </c>
      <c r="D36">
        <v>0</v>
      </c>
      <c r="E36">
        <v>0</v>
      </c>
      <c r="F36">
        <v>0</v>
      </c>
    </row>
    <row r="37" spans="1:8" x14ac:dyDescent="0.25">
      <c r="A37" s="22" t="s">
        <v>9</v>
      </c>
      <c r="B37">
        <v>9350.9504849999994</v>
      </c>
      <c r="C37">
        <v>9350.9504849999994</v>
      </c>
      <c r="D37">
        <v>9350.9504849999994</v>
      </c>
      <c r="E37">
        <v>9219.3718439999993</v>
      </c>
      <c r="F37">
        <v>9199.5035090000001</v>
      </c>
      <c r="G37" t="s">
        <v>36</v>
      </c>
    </row>
    <row r="38" spans="1:8" x14ac:dyDescent="0.25">
      <c r="A38" s="19" t="s">
        <v>11</v>
      </c>
      <c r="B38" s="45">
        <v>7673</v>
      </c>
      <c r="C38" s="44">
        <v>6209</v>
      </c>
      <c r="D38" s="44">
        <v>5577</v>
      </c>
      <c r="E38" s="44">
        <v>2739</v>
      </c>
      <c r="F38" s="44">
        <v>697</v>
      </c>
      <c r="G38" s="19" t="s">
        <v>21</v>
      </c>
    </row>
    <row r="41" spans="1:8" x14ac:dyDescent="0.25">
      <c r="A41" s="34" t="s">
        <v>37</v>
      </c>
      <c r="B41" s="34">
        <v>2023</v>
      </c>
      <c r="C41" s="34">
        <v>2030</v>
      </c>
      <c r="D41" s="34">
        <v>2035</v>
      </c>
      <c r="E41" s="34">
        <v>2040</v>
      </c>
      <c r="F41" s="34">
        <v>2045</v>
      </c>
      <c r="G41" s="34">
        <v>2050</v>
      </c>
      <c r="H41" s="1" t="s">
        <v>1</v>
      </c>
    </row>
    <row r="42" spans="1:8" x14ac:dyDescent="0.25">
      <c r="A42" s="22" t="s">
        <v>3</v>
      </c>
      <c r="B42">
        <v>18940</v>
      </c>
      <c r="C42">
        <v>7851.9</v>
      </c>
      <c r="D42">
        <v>0</v>
      </c>
      <c r="E42">
        <v>0</v>
      </c>
      <c r="F42">
        <v>0</v>
      </c>
      <c r="G42">
        <v>0</v>
      </c>
      <c r="H42" t="s">
        <v>38</v>
      </c>
    </row>
    <row r="43" spans="1:8" x14ac:dyDescent="0.25">
      <c r="A43" s="22" t="s">
        <v>5</v>
      </c>
      <c r="B43">
        <v>1815.81</v>
      </c>
      <c r="C43">
        <v>1740</v>
      </c>
      <c r="D43">
        <v>0</v>
      </c>
      <c r="E43">
        <v>0</v>
      </c>
      <c r="F43">
        <v>0</v>
      </c>
      <c r="G43">
        <v>0</v>
      </c>
      <c r="H43" t="s">
        <v>39</v>
      </c>
    </row>
    <row r="44" spans="1:8" x14ac:dyDescent="0.25">
      <c r="A44" s="22" t="s">
        <v>7</v>
      </c>
      <c r="B44">
        <v>0</v>
      </c>
      <c r="C44">
        <v>0</v>
      </c>
      <c r="D44">
        <v>0</v>
      </c>
      <c r="E44">
        <v>0</v>
      </c>
      <c r="F44">
        <v>0</v>
      </c>
      <c r="G44">
        <v>0</v>
      </c>
    </row>
    <row r="45" spans="1:8" x14ac:dyDescent="0.25">
      <c r="A45" s="22" t="s">
        <v>9</v>
      </c>
      <c r="B45">
        <f>5576+2072</f>
        <v>7648</v>
      </c>
      <c r="C45">
        <v>0</v>
      </c>
      <c r="D45">
        <v>0</v>
      </c>
      <c r="E45">
        <v>0</v>
      </c>
      <c r="F45">
        <v>0</v>
      </c>
      <c r="G45">
        <v>0</v>
      </c>
      <c r="H45" t="s">
        <v>40</v>
      </c>
    </row>
    <row r="46" spans="1:8" x14ac:dyDescent="0.25">
      <c r="A46" s="19" t="s">
        <v>11</v>
      </c>
      <c r="B46" s="23">
        <v>0</v>
      </c>
      <c r="C46" s="19">
        <v>0</v>
      </c>
      <c r="D46" s="19">
        <v>0</v>
      </c>
      <c r="E46" s="19">
        <v>0</v>
      </c>
      <c r="F46" s="19">
        <v>0</v>
      </c>
      <c r="G46" s="19">
        <v>0</v>
      </c>
    </row>
    <row r="49" spans="1:20" x14ac:dyDescent="0.25">
      <c r="A49" s="34" t="s">
        <v>41</v>
      </c>
      <c r="B49" s="34">
        <v>2023</v>
      </c>
      <c r="C49" s="34">
        <v>2030</v>
      </c>
      <c r="D49" s="34">
        <v>2035</v>
      </c>
      <c r="E49" s="34">
        <v>2040</v>
      </c>
      <c r="F49" s="34">
        <v>2045</v>
      </c>
      <c r="G49" s="34">
        <v>2050</v>
      </c>
      <c r="P49" s="43"/>
      <c r="Q49" s="43"/>
      <c r="R49" s="43"/>
      <c r="S49" s="43"/>
      <c r="T49" s="43"/>
    </row>
    <row r="50" spans="1:20" x14ac:dyDescent="0.25">
      <c r="A50" s="2" t="s">
        <v>3</v>
      </c>
      <c r="B50" s="2">
        <v>16812.187430000002</v>
      </c>
      <c r="C50" s="2">
        <v>9190</v>
      </c>
      <c r="D50" s="2">
        <v>5892</v>
      </c>
      <c r="E50" s="2">
        <v>0</v>
      </c>
      <c r="F50" s="2">
        <v>0</v>
      </c>
      <c r="G50" s="2">
        <v>0</v>
      </c>
      <c r="P50" s="43"/>
      <c r="Q50" s="43"/>
      <c r="R50" s="43"/>
      <c r="S50" s="43"/>
      <c r="T50" s="43"/>
    </row>
    <row r="51" spans="1:20" x14ac:dyDescent="0.25">
      <c r="P51" s="43"/>
      <c r="Q51" s="43"/>
      <c r="R51" s="43"/>
      <c r="S51" s="43"/>
      <c r="T51" s="43"/>
    </row>
    <row r="52" spans="1:20" x14ac:dyDescent="0.25">
      <c r="P52" s="9"/>
    </row>
    <row r="53" spans="1:20" x14ac:dyDescent="0.25">
      <c r="A53" s="34" t="s">
        <v>42</v>
      </c>
      <c r="B53" s="34">
        <v>2030</v>
      </c>
      <c r="C53" s="34">
        <v>2035</v>
      </c>
      <c r="D53" s="34">
        <v>2040</v>
      </c>
      <c r="E53" s="34">
        <v>2045</v>
      </c>
      <c r="F53" s="34">
        <v>2050</v>
      </c>
      <c r="G53" s="34" t="s">
        <v>1</v>
      </c>
    </row>
    <row r="54" spans="1:20" x14ac:dyDescent="0.25">
      <c r="A54" s="22" t="s">
        <v>3</v>
      </c>
      <c r="B54">
        <v>14006.667419598969</v>
      </c>
      <c r="C54">
        <v>14385.868115569519</v>
      </c>
      <c r="D54">
        <v>14706.74730456056</v>
      </c>
      <c r="E54">
        <v>15099.933407902699</v>
      </c>
      <c r="F54">
        <v>15319.270174399939</v>
      </c>
      <c r="G54" t="s">
        <v>217</v>
      </c>
      <c r="H54" t="s">
        <v>218</v>
      </c>
    </row>
    <row r="55" spans="1:20" x14ac:dyDescent="0.25">
      <c r="A55" s="22" t="s">
        <v>5</v>
      </c>
      <c r="B55">
        <v>23635.02208943203</v>
      </c>
      <c r="C55">
        <v>23947.044533813641</v>
      </c>
      <c r="D55">
        <v>24780.399837884899</v>
      </c>
      <c r="E55">
        <v>25662.103253449601</v>
      </c>
      <c r="F55">
        <v>26559.270930693761</v>
      </c>
      <c r="G55" t="s">
        <v>217</v>
      </c>
    </row>
    <row r="56" spans="1:20" x14ac:dyDescent="0.25">
      <c r="A56" s="22" t="s">
        <v>7</v>
      </c>
      <c r="B56">
        <v>13755.6</v>
      </c>
      <c r="C56">
        <f>AVERAGE(B56,D56)</f>
        <v>13818.365</v>
      </c>
      <c r="D56">
        <v>13881.13</v>
      </c>
      <c r="E56">
        <f>AVERAGE(D56,F56)</f>
        <v>13961.794999999998</v>
      </c>
      <c r="F56">
        <v>14042.46</v>
      </c>
      <c r="G56" t="s">
        <v>43</v>
      </c>
    </row>
    <row r="57" spans="1:20" x14ac:dyDescent="0.25">
      <c r="A57" s="22" t="s">
        <v>9</v>
      </c>
      <c r="B57">
        <v>22734.7</v>
      </c>
      <c r="C57">
        <f>AVERAGE(B57,D57)</f>
        <v>22974.29</v>
      </c>
      <c r="D57">
        <v>23213.88</v>
      </c>
      <c r="E57">
        <f>AVERAGE(D57,F57)</f>
        <v>23298.85</v>
      </c>
      <c r="F57">
        <v>23383.82</v>
      </c>
      <c r="G57" t="s">
        <v>44</v>
      </c>
    </row>
    <row r="58" spans="1:20" x14ac:dyDescent="0.25">
      <c r="A58" s="24" t="s">
        <v>11</v>
      </c>
      <c r="B58" s="19">
        <v>17711</v>
      </c>
      <c r="C58" s="19">
        <v>17866</v>
      </c>
      <c r="D58" s="19">
        <v>18021</v>
      </c>
      <c r="E58" s="19">
        <v>18264</v>
      </c>
      <c r="F58" s="19">
        <v>18507</v>
      </c>
      <c r="G58" s="2" t="s">
        <v>63</v>
      </c>
    </row>
    <row r="61" spans="1:20" x14ac:dyDescent="0.25">
      <c r="A61" s="34" t="s">
        <v>45</v>
      </c>
      <c r="B61" s="34">
        <v>2030</v>
      </c>
      <c r="C61" s="34">
        <v>2035</v>
      </c>
      <c r="D61" s="34">
        <v>2040</v>
      </c>
      <c r="E61" s="34">
        <v>2045</v>
      </c>
      <c r="F61" s="34">
        <v>2050</v>
      </c>
      <c r="G61" s="34" t="s">
        <v>1</v>
      </c>
    </row>
    <row r="62" spans="1:20" x14ac:dyDescent="0.25">
      <c r="A62" s="22" t="s">
        <v>3</v>
      </c>
      <c r="B62" s="14">
        <v>833.37662239999997</v>
      </c>
      <c r="C62" s="14">
        <v>0</v>
      </c>
      <c r="D62" s="14">
        <v>0</v>
      </c>
      <c r="E62" s="14">
        <v>0</v>
      </c>
      <c r="F62" s="14">
        <v>0</v>
      </c>
      <c r="G62" t="s">
        <v>46</v>
      </c>
    </row>
    <row r="63" spans="1:20" x14ac:dyDescent="0.25">
      <c r="A63" s="22" t="s">
        <v>5</v>
      </c>
      <c r="B63">
        <v>0</v>
      </c>
      <c r="C63">
        <v>0</v>
      </c>
      <c r="D63">
        <v>0</v>
      </c>
      <c r="E63">
        <v>0</v>
      </c>
      <c r="F63">
        <v>0</v>
      </c>
      <c r="G63" t="s">
        <v>47</v>
      </c>
      <c r="H63" t="s">
        <v>48</v>
      </c>
    </row>
    <row r="64" spans="1:20" x14ac:dyDescent="0.25">
      <c r="A64" s="22" t="s">
        <v>7</v>
      </c>
      <c r="B64" s="14">
        <v>168</v>
      </c>
      <c r="C64" s="14">
        <v>0</v>
      </c>
      <c r="D64" s="14">
        <v>0</v>
      </c>
      <c r="E64" s="14">
        <v>0</v>
      </c>
      <c r="F64" s="14">
        <v>0</v>
      </c>
      <c r="G64" t="s">
        <v>47</v>
      </c>
    </row>
    <row r="65" spans="1:19" x14ac:dyDescent="0.25">
      <c r="A65" s="22" t="s">
        <v>9</v>
      </c>
      <c r="B65">
        <v>0</v>
      </c>
      <c r="C65">
        <v>0</v>
      </c>
      <c r="D65">
        <v>0</v>
      </c>
      <c r="E65">
        <v>0</v>
      </c>
      <c r="F65">
        <v>0</v>
      </c>
      <c r="G65" t="s">
        <v>49</v>
      </c>
    </row>
    <row r="66" spans="1:19" x14ac:dyDescent="0.25">
      <c r="A66" s="19" t="s">
        <v>11</v>
      </c>
      <c r="B66" s="23">
        <v>0</v>
      </c>
      <c r="C66" s="19">
        <v>0</v>
      </c>
      <c r="D66" s="19">
        <v>0</v>
      </c>
      <c r="E66" s="19">
        <v>0</v>
      </c>
      <c r="F66" s="19">
        <v>0</v>
      </c>
      <c r="G66" s="19" t="s">
        <v>21</v>
      </c>
    </row>
    <row r="69" spans="1:19" x14ac:dyDescent="0.25">
      <c r="A69" s="34" t="s">
        <v>50</v>
      </c>
      <c r="B69" s="34">
        <v>2030</v>
      </c>
      <c r="C69" s="34">
        <v>2035</v>
      </c>
      <c r="D69" s="34">
        <v>2040</v>
      </c>
      <c r="E69" s="34">
        <v>2045</v>
      </c>
      <c r="F69" s="34">
        <v>2050</v>
      </c>
      <c r="G69" s="34" t="s">
        <v>1</v>
      </c>
    </row>
    <row r="70" spans="1:19" x14ac:dyDescent="0.25">
      <c r="A70" s="22" t="s">
        <v>3</v>
      </c>
      <c r="B70" s="14">
        <v>1924</v>
      </c>
      <c r="C70" s="14">
        <v>1924</v>
      </c>
      <c r="D70" s="14">
        <v>1924</v>
      </c>
      <c r="E70" s="14">
        <v>1924</v>
      </c>
      <c r="F70" s="14">
        <v>1924</v>
      </c>
      <c r="G70" t="s">
        <v>217</v>
      </c>
    </row>
    <row r="71" spans="1:19" x14ac:dyDescent="0.25">
      <c r="A71" s="22" t="s">
        <v>5</v>
      </c>
      <c r="B71">
        <v>1571.5120080556301</v>
      </c>
      <c r="C71">
        <v>1584.97024075633</v>
      </c>
      <c r="D71">
        <v>1606.7565199243199</v>
      </c>
      <c r="E71">
        <v>1647.9244054451599</v>
      </c>
      <c r="F71">
        <v>1665.20615402249</v>
      </c>
      <c r="G71" t="s">
        <v>47</v>
      </c>
    </row>
    <row r="72" spans="1:19" x14ac:dyDescent="0.25">
      <c r="A72" s="22" t="s">
        <v>7</v>
      </c>
      <c r="B72">
        <v>304.5</v>
      </c>
      <c r="C72">
        <v>301.934113114399</v>
      </c>
      <c r="D72">
        <v>386.8</v>
      </c>
      <c r="E72">
        <v>371.20320588293902</v>
      </c>
      <c r="F72">
        <v>316.77999999999997</v>
      </c>
      <c r="G72" t="s">
        <v>217</v>
      </c>
    </row>
    <row r="73" spans="1:19" x14ac:dyDescent="0.25">
      <c r="A73" s="22" t="s">
        <v>9</v>
      </c>
      <c r="B73">
        <v>1924</v>
      </c>
      <c r="C73">
        <v>1924</v>
      </c>
      <c r="D73">
        <v>1924</v>
      </c>
      <c r="E73">
        <v>1924</v>
      </c>
      <c r="F73">
        <v>1924</v>
      </c>
      <c r="G73" t="s">
        <v>30</v>
      </c>
      <c r="L73" s="42"/>
      <c r="M73" s="42"/>
      <c r="N73" s="42"/>
      <c r="O73" s="42"/>
      <c r="P73" s="42"/>
      <c r="Q73" s="42"/>
      <c r="R73" s="42"/>
      <c r="S73" s="42"/>
    </row>
    <row r="74" spans="1:19" x14ac:dyDescent="0.25">
      <c r="A74" s="24" t="s">
        <v>11</v>
      </c>
      <c r="B74" s="19">
        <v>532</v>
      </c>
      <c r="C74" s="19">
        <v>532</v>
      </c>
      <c r="D74" s="19">
        <v>535</v>
      </c>
      <c r="E74" s="19">
        <v>535</v>
      </c>
      <c r="F74" s="19">
        <v>535</v>
      </c>
      <c r="G74" s="2" t="s">
        <v>63</v>
      </c>
    </row>
    <row r="77" spans="1:19" x14ac:dyDescent="0.25">
      <c r="A77" s="34" t="s">
        <v>51</v>
      </c>
      <c r="B77" s="34">
        <v>2030</v>
      </c>
      <c r="C77" s="34">
        <v>2035</v>
      </c>
      <c r="D77" s="34">
        <v>2040</v>
      </c>
      <c r="E77" s="34">
        <v>2045</v>
      </c>
      <c r="F77" s="34">
        <v>2050</v>
      </c>
      <c r="G77" s="34" t="s">
        <v>1</v>
      </c>
    </row>
    <row r="78" spans="1:19" x14ac:dyDescent="0.25">
      <c r="A78" s="22" t="s">
        <v>3</v>
      </c>
      <c r="B78">
        <v>0</v>
      </c>
      <c r="C78">
        <v>0</v>
      </c>
      <c r="D78">
        <v>0</v>
      </c>
      <c r="E78">
        <v>0</v>
      </c>
      <c r="F78">
        <v>0</v>
      </c>
      <c r="G78" t="s">
        <v>52</v>
      </c>
    </row>
    <row r="79" spans="1:19" x14ac:dyDescent="0.25">
      <c r="A79" s="22" t="s">
        <v>5</v>
      </c>
      <c r="B79">
        <v>59493.120000000003</v>
      </c>
      <c r="C79">
        <v>56330.16</v>
      </c>
      <c r="D79">
        <v>42452.160000000003</v>
      </c>
      <c r="E79">
        <v>39118.559999999998</v>
      </c>
      <c r="F79">
        <v>29690</v>
      </c>
      <c r="G79" t="s">
        <v>53</v>
      </c>
      <c r="H79" t="s">
        <v>54</v>
      </c>
    </row>
    <row r="80" spans="1:19" x14ac:dyDescent="0.25">
      <c r="A80" s="22" t="s">
        <v>7</v>
      </c>
      <c r="B80">
        <v>0</v>
      </c>
      <c r="C80">
        <v>0</v>
      </c>
      <c r="D80">
        <v>0</v>
      </c>
      <c r="E80">
        <v>0</v>
      </c>
      <c r="F80">
        <v>0</v>
      </c>
    </row>
    <row r="81" spans="1:34" x14ac:dyDescent="0.25">
      <c r="A81" s="22" t="s">
        <v>9</v>
      </c>
      <c r="B81">
        <v>0</v>
      </c>
      <c r="C81">
        <v>0</v>
      </c>
      <c r="D81">
        <v>0</v>
      </c>
      <c r="E81">
        <v>0</v>
      </c>
      <c r="F81">
        <v>0</v>
      </c>
    </row>
    <row r="82" spans="1:34" x14ac:dyDescent="0.25">
      <c r="A82" s="24" t="s">
        <v>11</v>
      </c>
      <c r="B82" s="19">
        <v>1194</v>
      </c>
      <c r="C82" s="19">
        <v>0</v>
      </c>
      <c r="D82" s="19">
        <v>0</v>
      </c>
      <c r="E82" s="19">
        <v>0</v>
      </c>
      <c r="F82" s="19">
        <v>0</v>
      </c>
      <c r="G82" s="2" t="s">
        <v>63</v>
      </c>
    </row>
    <row r="85" spans="1:34" x14ac:dyDescent="0.25">
      <c r="A85" s="34" t="s">
        <v>55</v>
      </c>
      <c r="B85" s="34">
        <v>2030</v>
      </c>
      <c r="C85" s="34">
        <v>2035</v>
      </c>
      <c r="D85" s="34">
        <v>2040</v>
      </c>
      <c r="E85" s="34">
        <v>2045</v>
      </c>
      <c r="F85" s="34">
        <v>2050</v>
      </c>
      <c r="G85" s="34" t="s">
        <v>1</v>
      </c>
    </row>
    <row r="86" spans="1:34" x14ac:dyDescent="0.25">
      <c r="A86" t="s">
        <v>3</v>
      </c>
      <c r="B86">
        <v>53100</v>
      </c>
      <c r="C86">
        <v>91100</v>
      </c>
      <c r="D86">
        <v>116050</v>
      </c>
      <c r="E86">
        <v>141000</v>
      </c>
      <c r="F86">
        <v>197400</v>
      </c>
      <c r="G86" t="s">
        <v>56</v>
      </c>
      <c r="H86" t="s">
        <v>57</v>
      </c>
      <c r="U86" s="1"/>
      <c r="V86" s="1"/>
      <c r="Y86" s="9"/>
      <c r="Z86" s="9"/>
      <c r="AA86" s="9"/>
      <c r="AB86" s="9"/>
      <c r="AC86" s="9"/>
      <c r="AD86" s="9"/>
      <c r="AE86" s="9"/>
      <c r="AF86" s="9"/>
      <c r="AG86" s="9"/>
      <c r="AH86" s="9"/>
    </row>
    <row r="87" spans="1:34" x14ac:dyDescent="0.25">
      <c r="A87" t="s">
        <v>5</v>
      </c>
      <c r="B87">
        <v>5000.6843855566858</v>
      </c>
      <c r="C87">
        <v>20335.165016256848</v>
      </c>
      <c r="D87">
        <v>35669.645646957011</v>
      </c>
      <c r="E87">
        <v>61467.278533779012</v>
      </c>
      <c r="F87">
        <v>87264.911420601013</v>
      </c>
      <c r="H87" t="s">
        <v>57</v>
      </c>
      <c r="R87" s="6"/>
    </row>
    <row r="88" spans="1:34" x14ac:dyDescent="0.25">
      <c r="A88" t="s">
        <v>7</v>
      </c>
      <c r="B88">
        <v>4289.96</v>
      </c>
      <c r="C88">
        <v>6643.83</v>
      </c>
      <c r="D88">
        <v>8997.7000000000007</v>
      </c>
      <c r="E88">
        <v>19395.59</v>
      </c>
      <c r="F88">
        <v>9586.9621769990008</v>
      </c>
      <c r="H88" t="s">
        <v>57</v>
      </c>
    </row>
    <row r="89" spans="1:34" x14ac:dyDescent="0.25">
      <c r="A89" t="s">
        <v>9</v>
      </c>
      <c r="B89">
        <v>47382.7</v>
      </c>
      <c r="C89">
        <v>67386.7</v>
      </c>
      <c r="D89">
        <v>87390.7</v>
      </c>
      <c r="E89">
        <v>101225.76902000001</v>
      </c>
      <c r="F89">
        <v>115060.83804086107</v>
      </c>
      <c r="G89" t="s">
        <v>58</v>
      </c>
      <c r="H89" t="s">
        <v>57</v>
      </c>
      <c r="I89" s="8"/>
      <c r="J89" s="8"/>
      <c r="K89" s="8"/>
    </row>
    <row r="90" spans="1:34" x14ac:dyDescent="0.25">
      <c r="A90" s="19" t="s">
        <v>11</v>
      </c>
      <c r="B90" s="19" t="s">
        <v>59</v>
      </c>
      <c r="C90" s="19"/>
      <c r="D90" s="19"/>
      <c r="E90" s="19" t="s">
        <v>59</v>
      </c>
      <c r="F90" s="19"/>
      <c r="G90" s="19"/>
      <c r="H90" t="s">
        <v>60</v>
      </c>
      <c r="I90" s="9"/>
      <c r="J90" s="9"/>
      <c r="K90" s="9"/>
    </row>
    <row r="93" spans="1:34" x14ac:dyDescent="0.25">
      <c r="A93" s="34" t="s">
        <v>61</v>
      </c>
      <c r="B93" s="34">
        <v>2030</v>
      </c>
      <c r="C93" s="34">
        <v>2035</v>
      </c>
      <c r="D93" s="34">
        <v>2040</v>
      </c>
      <c r="E93" s="34">
        <v>2045</v>
      </c>
      <c r="F93" s="34">
        <v>2050</v>
      </c>
      <c r="G93" s="34" t="s">
        <v>1</v>
      </c>
    </row>
    <row r="94" spans="1:34" x14ac:dyDescent="0.25">
      <c r="A94" t="s">
        <v>11</v>
      </c>
      <c r="B94" t="s">
        <v>62</v>
      </c>
      <c r="C94" t="s">
        <v>62</v>
      </c>
      <c r="D94" t="s">
        <v>62</v>
      </c>
      <c r="E94" t="s">
        <v>62</v>
      </c>
      <c r="F94" t="s">
        <v>62</v>
      </c>
      <c r="G94" t="s">
        <v>63</v>
      </c>
    </row>
    <row r="95" spans="1:34" x14ac:dyDescent="0.25">
      <c r="A95" t="s">
        <v>3</v>
      </c>
      <c r="B95">
        <v>651.5</v>
      </c>
      <c r="C95">
        <f>AVERAGE(B95,D95)</f>
        <v>685.91000000000008</v>
      </c>
      <c r="D95">
        <v>720.32</v>
      </c>
      <c r="E95">
        <f>AVERAGE(D95,F95)</f>
        <v>745.84500000000003</v>
      </c>
      <c r="F95" s="5">
        <v>771.37</v>
      </c>
      <c r="G95" t="s">
        <v>30</v>
      </c>
    </row>
    <row r="96" spans="1:34" x14ac:dyDescent="0.25">
      <c r="A96" t="s">
        <v>5</v>
      </c>
      <c r="B96">
        <v>523.30999999999995</v>
      </c>
      <c r="C96">
        <f>AVERAGE(B96,D96)</f>
        <v>546.92499999999995</v>
      </c>
      <c r="D96">
        <v>570.54</v>
      </c>
      <c r="E96">
        <f>AVERAGE(D96,F96)</f>
        <v>584.01499999999999</v>
      </c>
      <c r="F96">
        <v>597.49</v>
      </c>
      <c r="G96" t="s">
        <v>30</v>
      </c>
    </row>
    <row r="97" spans="1:7" x14ac:dyDescent="0.25">
      <c r="A97" t="s">
        <v>7</v>
      </c>
      <c r="B97">
        <v>72.506178764271397</v>
      </c>
      <c r="C97">
        <f>AVERAGE(B97,D97)</f>
        <v>77.048730133328547</v>
      </c>
      <c r="D97">
        <f>AVERAGE(B97,F97)</f>
        <v>81.591281502385698</v>
      </c>
      <c r="E97">
        <f>AVERAGE(D97,F97)</f>
        <v>86.133832871442849</v>
      </c>
      <c r="F97">
        <v>90.676384240499999</v>
      </c>
      <c r="G97" t="s">
        <v>30</v>
      </c>
    </row>
    <row r="98" spans="1:7" x14ac:dyDescent="0.25">
      <c r="A98" s="2" t="s">
        <v>9</v>
      </c>
      <c r="B98" s="15">
        <v>325.64</v>
      </c>
      <c r="C98" s="15">
        <f>AVERAGE(B98,D98)</f>
        <v>350.27959144459146</v>
      </c>
      <c r="D98" s="15">
        <v>374.91918288918288</v>
      </c>
      <c r="E98" s="15">
        <f>AVERAGE(D98,F98)</f>
        <v>392.06385376248937</v>
      </c>
      <c r="F98" s="15">
        <v>409.20852463579587</v>
      </c>
      <c r="G98" s="2" t="s">
        <v>64</v>
      </c>
    </row>
  </sheetData>
  <phoneticPr fontId="3" type="noConversion"/>
  <hyperlinks>
    <hyperlink ref="G34" r:id="rId1" display="https://www.bundesnetzagentur.de/SharedDocs/Pressemitteilungen/EN/2021/20210701_kohlealtersreihung.html" xr:uid="{8450298E-B69C-48F5-B9E6-5871E2067A81}"/>
    <hyperlink ref="G12" r:id="rId2" xr:uid="{A47255C3-3386-46F4-A4B0-F76522549379}"/>
    <hyperlink ref="G13" r:id="rId3" xr:uid="{3F3FA9FD-00EE-4A53-B557-B061923F8A4B}"/>
  </hyperlinks>
  <pageMargins left="0.7" right="0.7" top="0.75" bottom="0.75" header="0.3" footer="0.3"/>
  <drawing r:id="rId4"/>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121CF-F236-4EAC-83C8-FCF51B9A45CC}">
  <dimension ref="A1:X31"/>
  <sheetViews>
    <sheetView workbookViewId="0">
      <selection activeCell="O16" sqref="O16"/>
    </sheetView>
  </sheetViews>
  <sheetFormatPr defaultColWidth="8.85546875" defaultRowHeight="15" x14ac:dyDescent="0.25"/>
  <cols>
    <col min="1" max="1" width="11.5703125" customWidth="1"/>
    <col min="2" max="6" width="10.140625" bestFit="1" customWidth="1"/>
    <col min="7" max="9" width="9" bestFit="1" customWidth="1"/>
    <col min="10" max="10" width="12.85546875" customWidth="1"/>
    <col min="12" max="16" width="13.28515625" bestFit="1" customWidth="1"/>
    <col min="18" max="18" width="12" bestFit="1" customWidth="1"/>
    <col min="19" max="19" width="13.5703125" customWidth="1"/>
    <col min="20" max="22" width="12.28515625" bestFit="1" customWidth="1"/>
    <col min="23" max="23" width="10.5703125" bestFit="1" customWidth="1"/>
    <col min="24" max="24" width="12.28515625" bestFit="1" customWidth="1"/>
  </cols>
  <sheetData>
    <row r="1" spans="1:24" x14ac:dyDescent="0.25">
      <c r="A1" s="1" t="s">
        <v>65</v>
      </c>
      <c r="J1" s="1" t="s">
        <v>66</v>
      </c>
      <c r="S1" t="s">
        <v>67</v>
      </c>
    </row>
    <row r="2" spans="1:24" x14ac:dyDescent="0.25">
      <c r="A2" s="34" t="s">
        <v>68</v>
      </c>
      <c r="B2" s="34">
        <v>2030</v>
      </c>
      <c r="C2" s="35">
        <v>2035</v>
      </c>
      <c r="D2" s="34">
        <v>2040</v>
      </c>
      <c r="E2" s="35">
        <v>2045</v>
      </c>
      <c r="F2" s="34">
        <v>2050</v>
      </c>
      <c r="J2" s="34" t="s">
        <v>68</v>
      </c>
      <c r="K2" s="34" t="s">
        <v>69</v>
      </c>
      <c r="L2" s="34">
        <v>2030</v>
      </c>
      <c r="M2" s="34">
        <v>2035</v>
      </c>
      <c r="N2" s="34">
        <v>2040</v>
      </c>
      <c r="O2" s="34">
        <v>2045</v>
      </c>
      <c r="P2" s="34">
        <v>2050</v>
      </c>
      <c r="S2" s="34" t="s">
        <v>70</v>
      </c>
      <c r="T2" s="34">
        <v>2030</v>
      </c>
      <c r="U2" s="35">
        <v>2035</v>
      </c>
      <c r="V2" s="34">
        <v>2040</v>
      </c>
      <c r="W2" s="35">
        <v>2045</v>
      </c>
      <c r="X2" s="34">
        <v>2050</v>
      </c>
    </row>
    <row r="3" spans="1:24" x14ac:dyDescent="0.25">
      <c r="A3" t="s">
        <v>3</v>
      </c>
      <c r="B3" s="9">
        <v>215002</v>
      </c>
      <c r="C3" s="9">
        <v>290438.7</v>
      </c>
      <c r="D3" s="9">
        <v>365875.4</v>
      </c>
      <c r="E3" s="9">
        <v>400001.02</v>
      </c>
      <c r="F3" s="9">
        <v>434126.64</v>
      </c>
      <c r="J3" t="s">
        <v>3</v>
      </c>
      <c r="K3" s="9">
        <v>1101</v>
      </c>
      <c r="L3" s="9">
        <f>B3*$K$3</f>
        <v>236717202</v>
      </c>
      <c r="M3" s="9">
        <f t="shared" ref="M3:P3" si="0">C3*$K$3</f>
        <v>319773008.69999999</v>
      </c>
      <c r="N3" s="9">
        <f t="shared" si="0"/>
        <v>402828815.40000004</v>
      </c>
      <c r="O3" s="9">
        <f t="shared" si="0"/>
        <v>440401123.02000004</v>
      </c>
      <c r="P3" s="9">
        <f t="shared" si="0"/>
        <v>477973430.63999999</v>
      </c>
      <c r="S3" t="s">
        <v>3</v>
      </c>
      <c r="T3" s="42">
        <v>50819000</v>
      </c>
      <c r="U3" s="42">
        <v>34000000</v>
      </c>
      <c r="V3" s="42">
        <v>34000000</v>
      </c>
      <c r="W3" s="42">
        <v>23000000</v>
      </c>
      <c r="X3" s="42">
        <v>23000000</v>
      </c>
    </row>
    <row r="4" spans="1:24" x14ac:dyDescent="0.25">
      <c r="A4" t="s">
        <v>5</v>
      </c>
      <c r="B4" s="9">
        <v>43441</v>
      </c>
      <c r="C4" s="9">
        <v>60132.05</v>
      </c>
      <c r="D4" s="9">
        <v>76823.099999999991</v>
      </c>
      <c r="E4" s="9">
        <v>97411.55</v>
      </c>
      <c r="F4" s="9">
        <v>118000</v>
      </c>
      <c r="J4" t="s">
        <v>5</v>
      </c>
      <c r="K4" s="9">
        <v>1224.8501465899999</v>
      </c>
      <c r="L4" s="9">
        <f>B4*$K$4</f>
        <v>53208715.218016185</v>
      </c>
      <c r="M4" s="9">
        <f t="shared" ref="M4:P4" si="1">C4*$K$4</f>
        <v>73652750.257257208</v>
      </c>
      <c r="N4" s="9">
        <f t="shared" si="1"/>
        <v>94096785.296498209</v>
      </c>
      <c r="O4" s="9">
        <f t="shared" si="1"/>
        <v>119314551.2970591</v>
      </c>
      <c r="P4" s="9">
        <f t="shared" si="1"/>
        <v>144532317.29762</v>
      </c>
      <c r="S4" t="s">
        <v>5</v>
      </c>
      <c r="T4" s="42">
        <v>19182500</v>
      </c>
      <c r="U4" s="42">
        <v>12009396</v>
      </c>
      <c r="V4" s="42">
        <v>4836292</v>
      </c>
      <c r="W4" s="42">
        <v>2637806</v>
      </c>
      <c r="X4" s="42" t="s">
        <v>71</v>
      </c>
    </row>
    <row r="5" spans="1:24" x14ac:dyDescent="0.25">
      <c r="A5" t="s">
        <v>7</v>
      </c>
      <c r="B5" s="9">
        <v>17369.09</v>
      </c>
      <c r="C5" s="9">
        <v>28515.005000000001</v>
      </c>
      <c r="D5" s="9">
        <v>39660.92</v>
      </c>
      <c r="E5" s="9">
        <v>45170.78</v>
      </c>
      <c r="F5" s="9">
        <v>50680.639999999999</v>
      </c>
      <c r="J5" t="s">
        <v>7</v>
      </c>
      <c r="K5" s="9">
        <v>1216.66278087</v>
      </c>
      <c r="L5" s="9">
        <f>B5*$K$5</f>
        <v>21132325.340581309</v>
      </c>
      <c r="M5" s="9">
        <f t="shared" ref="M5:P5" si="2">C5*$K$5</f>
        <v>34693145.279821955</v>
      </c>
      <c r="N5" s="9">
        <f t="shared" si="2"/>
        <v>48253965.219062597</v>
      </c>
      <c r="O5" s="9">
        <f t="shared" si="2"/>
        <v>54957606.808866978</v>
      </c>
      <c r="P5" s="9">
        <f t="shared" si="2"/>
        <v>61661248.398671359</v>
      </c>
      <c r="S5" t="s">
        <v>7</v>
      </c>
      <c r="T5" s="42">
        <v>11514450</v>
      </c>
      <c r="U5" s="42">
        <v>9926100</v>
      </c>
      <c r="V5" s="42">
        <v>8337750</v>
      </c>
      <c r="W5" s="42">
        <v>8321120</v>
      </c>
      <c r="X5" s="42">
        <v>8304490</v>
      </c>
    </row>
    <row r="6" spans="1:24" x14ac:dyDescent="0.25">
      <c r="A6" t="s">
        <v>9</v>
      </c>
      <c r="B6" s="9">
        <v>74544.265619199505</v>
      </c>
      <c r="C6" s="9">
        <v>107863.9678</v>
      </c>
      <c r="D6" s="9">
        <v>141183.67000000001</v>
      </c>
      <c r="E6" s="9">
        <v>158451.63</v>
      </c>
      <c r="F6" s="9">
        <v>175719.59</v>
      </c>
      <c r="J6" t="s">
        <v>9</v>
      </c>
      <c r="K6" s="9">
        <v>1351.8159218599999</v>
      </c>
      <c r="L6" s="9">
        <f>B6*$K$6</f>
        <v>100770125.14739488</v>
      </c>
      <c r="M6" s="9">
        <f t="shared" ref="M6:P6" si="3">C6*$K$6</f>
        <v>145812229.06703433</v>
      </c>
      <c r="N6" s="9">
        <f t="shared" si="3"/>
        <v>190854333.01262802</v>
      </c>
      <c r="O6" s="9">
        <f t="shared" si="3"/>
        <v>214197436.27866963</v>
      </c>
      <c r="P6" s="9">
        <f t="shared" si="3"/>
        <v>237540539.5447112</v>
      </c>
      <c r="S6" t="s">
        <v>9</v>
      </c>
      <c r="T6" s="42">
        <v>75000000</v>
      </c>
      <c r="U6" s="42">
        <v>62500000</v>
      </c>
      <c r="V6" s="42">
        <v>50000000</v>
      </c>
      <c r="W6" s="42">
        <v>37500000</v>
      </c>
      <c r="X6" s="42">
        <v>25000000</v>
      </c>
    </row>
    <row r="7" spans="1:24" x14ac:dyDescent="0.25">
      <c r="A7" s="2" t="s">
        <v>11</v>
      </c>
      <c r="B7" s="36">
        <v>573</v>
      </c>
      <c r="C7" s="36">
        <v>929.75</v>
      </c>
      <c r="D7" s="36">
        <v>1286.5</v>
      </c>
      <c r="E7" s="36">
        <v>1643.25</v>
      </c>
      <c r="F7" s="36">
        <v>2000</v>
      </c>
      <c r="J7" s="2" t="s">
        <v>11</v>
      </c>
      <c r="K7" s="36">
        <v>1348.4782991500001</v>
      </c>
      <c r="L7" s="36">
        <f>B7*$K$7</f>
        <v>772678.06541295012</v>
      </c>
      <c r="M7" s="36">
        <f t="shared" ref="M7:P7" si="4">C7*$K$7</f>
        <v>1253747.6986347125</v>
      </c>
      <c r="N7" s="36">
        <f t="shared" si="4"/>
        <v>1734817.3318564752</v>
      </c>
      <c r="O7" s="36">
        <f t="shared" si="4"/>
        <v>2215886.9650782375</v>
      </c>
      <c r="P7" s="36">
        <f t="shared" si="4"/>
        <v>2696956.5983000002</v>
      </c>
      <c r="S7" s="19" t="s">
        <v>11</v>
      </c>
      <c r="T7" s="44">
        <v>11514450</v>
      </c>
      <c r="U7" s="44">
        <v>9926100</v>
      </c>
      <c r="V7" s="44">
        <v>8337750</v>
      </c>
      <c r="W7" s="44">
        <v>8321120</v>
      </c>
      <c r="X7" s="44">
        <v>8304490</v>
      </c>
    </row>
    <row r="8" spans="1:24" x14ac:dyDescent="0.25">
      <c r="F8" s="11"/>
      <c r="P8" s="11"/>
    </row>
    <row r="9" spans="1:24" x14ac:dyDescent="0.25">
      <c r="A9" s="1" t="s">
        <v>65</v>
      </c>
    </row>
    <row r="10" spans="1:24" x14ac:dyDescent="0.25">
      <c r="A10" s="34" t="s">
        <v>72</v>
      </c>
      <c r="B10" s="34">
        <v>2030</v>
      </c>
      <c r="C10" s="35">
        <v>2035</v>
      </c>
      <c r="D10" s="34">
        <v>2040</v>
      </c>
      <c r="E10" s="35">
        <v>2045</v>
      </c>
      <c r="F10" s="34">
        <v>2050</v>
      </c>
      <c r="J10" s="34" t="s">
        <v>72</v>
      </c>
      <c r="K10" s="34" t="s">
        <v>69</v>
      </c>
      <c r="L10" s="34">
        <v>2030</v>
      </c>
      <c r="M10" s="34">
        <v>2035</v>
      </c>
      <c r="N10" s="34">
        <v>2040</v>
      </c>
      <c r="O10" s="34">
        <v>2045</v>
      </c>
      <c r="P10" s="34">
        <v>2050</v>
      </c>
      <c r="S10" s="34" t="s">
        <v>73</v>
      </c>
      <c r="T10" s="34">
        <v>2030</v>
      </c>
      <c r="U10" s="35">
        <v>2035</v>
      </c>
      <c r="V10" s="34">
        <v>2040</v>
      </c>
      <c r="W10" s="35">
        <v>2045</v>
      </c>
      <c r="X10" s="34">
        <v>2050</v>
      </c>
    </row>
    <row r="11" spans="1:24" x14ac:dyDescent="0.25">
      <c r="A11" t="s">
        <v>3</v>
      </c>
      <c r="B11" s="9">
        <v>115000.7</v>
      </c>
      <c r="C11" s="9">
        <v>136939.495</v>
      </c>
      <c r="D11" s="9">
        <v>158878.29</v>
      </c>
      <c r="E11" s="9">
        <v>160003.905</v>
      </c>
      <c r="F11" s="9">
        <v>161129.51999999999</v>
      </c>
      <c r="J11" t="s">
        <v>3</v>
      </c>
      <c r="K11" s="9">
        <v>1639.5600965399999</v>
      </c>
      <c r="L11" s="9">
        <f>B11*$K11</f>
        <v>188550558.79416755</v>
      </c>
      <c r="M11" s="9">
        <f t="shared" ref="M11:O11" si="5">C11*$K11</f>
        <v>224520531.64233881</v>
      </c>
      <c r="N11" s="9">
        <f t="shared" si="5"/>
        <v>260490504.49051011</v>
      </c>
      <c r="O11" s="9">
        <f t="shared" si="5"/>
        <v>262336017.92857698</v>
      </c>
      <c r="P11" s="9">
        <f>F11*$K11</f>
        <v>264181531.36664382</v>
      </c>
      <c r="S11" t="s">
        <v>9</v>
      </c>
      <c r="T11" s="42">
        <v>5918513</v>
      </c>
      <c r="U11" s="42">
        <v>5918513</v>
      </c>
      <c r="V11" s="42">
        <v>5918513</v>
      </c>
      <c r="W11" s="42">
        <v>5478976</v>
      </c>
      <c r="X11" s="42">
        <v>5478976</v>
      </c>
    </row>
    <row r="12" spans="1:24" x14ac:dyDescent="0.25">
      <c r="A12" t="s">
        <v>5</v>
      </c>
      <c r="B12" s="9">
        <v>35959</v>
      </c>
      <c r="C12" s="9">
        <v>41519.449999999997</v>
      </c>
      <c r="D12" s="9">
        <v>47079.899999999987</v>
      </c>
      <c r="E12" s="9">
        <v>52944.95</v>
      </c>
      <c r="F12" s="9">
        <v>58809.999999999993</v>
      </c>
      <c r="J12" t="s">
        <v>5</v>
      </c>
      <c r="K12" s="9">
        <v>2093.0962716099998</v>
      </c>
      <c r="L12" s="9">
        <f t="shared" ref="L12:L14" si="6">B12*$K12</f>
        <v>75265648.830823988</v>
      </c>
      <c r="M12" s="9">
        <f t="shared" ref="M12:M14" si="7">C12*$K12</f>
        <v>86904205.994297802</v>
      </c>
      <c r="N12" s="9">
        <f t="shared" ref="N12:N14" si="8">D12*$K12</f>
        <v>98542763.157771602</v>
      </c>
      <c r="O12" s="9">
        <f t="shared" ref="O12:O14" si="9">E12*$K12</f>
        <v>110818877.44557786</v>
      </c>
      <c r="P12" s="9">
        <f t="shared" ref="P12:P14" si="10">F12*$K12</f>
        <v>123094991.73338407</v>
      </c>
      <c r="S12" s="19" t="s">
        <v>11</v>
      </c>
      <c r="T12" s="44" t="s">
        <v>74</v>
      </c>
      <c r="U12" s="44">
        <v>1297035</v>
      </c>
      <c r="V12" s="44">
        <v>2252745</v>
      </c>
      <c r="W12" s="44">
        <v>3296225</v>
      </c>
      <c r="X12" s="44">
        <v>4183670</v>
      </c>
    </row>
    <row r="13" spans="1:24" x14ac:dyDescent="0.25">
      <c r="A13" t="s">
        <v>7</v>
      </c>
      <c r="B13" s="9">
        <v>7911.3849297988199</v>
      </c>
      <c r="C13" s="9">
        <v>9418.3153930000008</v>
      </c>
      <c r="D13" s="9">
        <v>10925.2458554364</v>
      </c>
      <c r="E13" s="9">
        <v>13462.62293</v>
      </c>
      <c r="F13" s="9">
        <v>16000</v>
      </c>
      <c r="J13" t="s">
        <v>7</v>
      </c>
      <c r="K13" s="9">
        <v>2258.01547906</v>
      </c>
      <c r="L13" s="9">
        <f t="shared" si="6"/>
        <v>17864029.632287748</v>
      </c>
      <c r="M13" s="9">
        <f t="shared" si="7"/>
        <v>21266701.944063067</v>
      </c>
      <c r="N13" s="9">
        <f t="shared" si="8"/>
        <v>24669374.254111502</v>
      </c>
      <c r="O13" s="9">
        <f t="shared" si="9"/>
        <v>30398810.964688089</v>
      </c>
      <c r="P13" s="9">
        <f t="shared" si="10"/>
        <v>36128247.664959997</v>
      </c>
    </row>
    <row r="14" spans="1:24" x14ac:dyDescent="0.25">
      <c r="A14" t="s">
        <v>9</v>
      </c>
      <c r="B14" s="9">
        <v>18410.819769999998</v>
      </c>
      <c r="C14" s="9">
        <v>20738.319769999998</v>
      </c>
      <c r="D14" s="9">
        <v>23065.819770000002</v>
      </c>
      <c r="E14" s="9">
        <v>26522.524890000001</v>
      </c>
      <c r="F14" s="9">
        <v>29979.23</v>
      </c>
      <c r="J14" t="s">
        <v>9</v>
      </c>
      <c r="K14" s="9">
        <v>1670.1568155099999</v>
      </c>
      <c r="L14" s="9">
        <f t="shared" si="6"/>
        <v>30748956.117991745</v>
      </c>
      <c r="M14" s="9">
        <f t="shared" si="7"/>
        <v>34636246.106091268</v>
      </c>
      <c r="N14" s="9">
        <f t="shared" si="8"/>
        <v>38523536.094190799</v>
      </c>
      <c r="O14" s="9">
        <f t="shared" si="9"/>
        <v>44296775.709567115</v>
      </c>
      <c r="P14" s="9">
        <f t="shared" si="10"/>
        <v>50070015.308241852</v>
      </c>
      <c r="S14" s="26" t="s">
        <v>75</v>
      </c>
      <c r="T14" s="26">
        <v>2030</v>
      </c>
      <c r="U14" s="20">
        <v>2035</v>
      </c>
      <c r="V14" s="26">
        <v>2040</v>
      </c>
      <c r="W14" s="20">
        <v>2045</v>
      </c>
      <c r="X14" s="26">
        <v>2050</v>
      </c>
    </row>
    <row r="15" spans="1:24" x14ac:dyDescent="0.25">
      <c r="A15" s="19" t="s">
        <v>11</v>
      </c>
      <c r="B15" s="44" t="s">
        <v>16</v>
      </c>
      <c r="C15" s="44" t="s">
        <v>17</v>
      </c>
      <c r="D15" s="44" t="s">
        <v>18</v>
      </c>
      <c r="E15" s="44" t="s">
        <v>19</v>
      </c>
      <c r="F15" s="44" t="s">
        <v>76</v>
      </c>
      <c r="J15" s="44" t="s">
        <v>11</v>
      </c>
      <c r="K15" s="44">
        <v>1806.82</v>
      </c>
      <c r="L15" s="44">
        <v>1445400</v>
      </c>
      <c r="M15" s="44">
        <v>1742400</v>
      </c>
      <c r="N15" s="44">
        <v>2564100</v>
      </c>
      <c r="O15" s="44">
        <v>3395700</v>
      </c>
      <c r="P15" s="44">
        <v>4217400</v>
      </c>
      <c r="S15" s="35" t="s">
        <v>5</v>
      </c>
      <c r="T15" s="47" t="s">
        <v>77</v>
      </c>
      <c r="U15" s="47" t="s">
        <v>78</v>
      </c>
      <c r="V15" s="47" t="s">
        <v>79</v>
      </c>
      <c r="W15" s="47">
        <v>270121018</v>
      </c>
      <c r="X15" s="47" t="s">
        <v>80</v>
      </c>
    </row>
    <row r="16" spans="1:24" x14ac:dyDescent="0.25">
      <c r="F16" s="11"/>
      <c r="I16" s="42"/>
      <c r="J16" s="42"/>
      <c r="K16" s="42"/>
      <c r="L16" s="42"/>
      <c r="M16" s="42"/>
      <c r="N16" s="42"/>
      <c r="O16" s="42"/>
      <c r="P16" s="42"/>
      <c r="T16" s="42"/>
      <c r="U16" s="42"/>
      <c r="V16" s="42"/>
      <c r="W16" s="42"/>
      <c r="X16" s="42"/>
    </row>
    <row r="17" spans="1:24" x14ac:dyDescent="0.25">
      <c r="A17" s="1" t="s">
        <v>65</v>
      </c>
    </row>
    <row r="18" spans="1:24" x14ac:dyDescent="0.25">
      <c r="A18" s="34" t="s">
        <v>81</v>
      </c>
      <c r="B18" s="34">
        <v>2030</v>
      </c>
      <c r="C18" s="35">
        <v>2035</v>
      </c>
      <c r="D18" s="34">
        <v>2040</v>
      </c>
      <c r="E18" s="35">
        <v>2045</v>
      </c>
      <c r="F18" s="34">
        <v>2050</v>
      </c>
      <c r="J18" s="34" t="s">
        <v>81</v>
      </c>
      <c r="K18" s="34" t="s">
        <v>69</v>
      </c>
      <c r="L18" s="34">
        <v>2030</v>
      </c>
      <c r="M18" s="34">
        <v>2035</v>
      </c>
      <c r="N18" s="34">
        <v>2040</v>
      </c>
      <c r="O18" s="34">
        <v>2045</v>
      </c>
      <c r="P18" s="34">
        <v>2050</v>
      </c>
      <c r="S18" s="34" t="s">
        <v>82</v>
      </c>
      <c r="T18" s="34">
        <v>2030</v>
      </c>
      <c r="U18" s="35">
        <v>2035</v>
      </c>
      <c r="V18" s="34">
        <v>2040</v>
      </c>
      <c r="W18" s="35">
        <v>2045</v>
      </c>
      <c r="X18" s="34">
        <v>2050</v>
      </c>
    </row>
    <row r="19" spans="1:24" x14ac:dyDescent="0.25">
      <c r="A19" t="s">
        <v>3</v>
      </c>
      <c r="B19" s="9">
        <v>36531.550000000003</v>
      </c>
      <c r="C19" s="9">
        <v>48237.144999999997</v>
      </c>
      <c r="D19" s="9">
        <v>59942.74</v>
      </c>
      <c r="E19" s="9">
        <v>70000.740000000005</v>
      </c>
      <c r="F19" s="9">
        <v>70000.740000000005</v>
      </c>
      <c r="J19" t="s">
        <v>3</v>
      </c>
      <c r="K19" s="9">
        <v>2919.0889881600001</v>
      </c>
      <c r="L19" s="9">
        <f t="shared" ref="L19:P23" si="11">B19*$K19</f>
        <v>106638845.32541646</v>
      </c>
      <c r="M19" s="9">
        <f t="shared" si="11"/>
        <v>140808518.78977719</v>
      </c>
      <c r="N19" s="9">
        <f t="shared" si="11"/>
        <v>174978192.25413796</v>
      </c>
      <c r="O19" s="9">
        <f t="shared" si="11"/>
        <v>204338389.29705125</v>
      </c>
      <c r="P19" s="9">
        <f t="shared" si="11"/>
        <v>204338389.29705125</v>
      </c>
      <c r="S19" t="s">
        <v>3</v>
      </c>
      <c r="T19" s="42">
        <v>40784295</v>
      </c>
      <c r="U19" s="42">
        <v>40784295</v>
      </c>
      <c r="V19" s="42">
        <v>40784295</v>
      </c>
      <c r="W19" s="42">
        <v>40784295</v>
      </c>
      <c r="X19" s="42">
        <v>40784295</v>
      </c>
    </row>
    <row r="20" spans="1:24" x14ac:dyDescent="0.25">
      <c r="A20" t="s">
        <v>5</v>
      </c>
      <c r="B20" s="9">
        <v>4542</v>
      </c>
      <c r="C20" s="9">
        <v>13267.5</v>
      </c>
      <c r="D20" s="9">
        <v>21993</v>
      </c>
      <c r="E20" s="9">
        <v>33496.5</v>
      </c>
      <c r="F20" s="9">
        <v>45000</v>
      </c>
      <c r="J20" t="s">
        <v>5</v>
      </c>
      <c r="K20" s="9">
        <v>3944.6868965600002</v>
      </c>
      <c r="L20" s="9">
        <f t="shared" si="11"/>
        <v>17916767.88417552</v>
      </c>
      <c r="M20" s="9">
        <f t="shared" si="11"/>
        <v>52336133.400109805</v>
      </c>
      <c r="N20" s="9">
        <f t="shared" si="11"/>
        <v>86755498.916044086</v>
      </c>
      <c r="O20" s="9">
        <f t="shared" si="11"/>
        <v>132133204.63062204</v>
      </c>
      <c r="P20" s="9">
        <f t="shared" si="11"/>
        <v>177510910.3452</v>
      </c>
      <c r="S20" t="s">
        <v>5</v>
      </c>
      <c r="T20" s="42">
        <v>14684312</v>
      </c>
      <c r="U20" s="42">
        <v>14810066</v>
      </c>
      <c r="V20" s="42">
        <v>15013639</v>
      </c>
      <c r="W20" s="42">
        <v>15398314</v>
      </c>
      <c r="X20" s="42">
        <v>15559796</v>
      </c>
    </row>
    <row r="21" spans="1:24" x14ac:dyDescent="0.25">
      <c r="A21" t="s">
        <v>7</v>
      </c>
      <c r="B21" s="9">
        <v>0</v>
      </c>
      <c r="C21" s="9">
        <v>0</v>
      </c>
      <c r="D21" s="9">
        <v>0</v>
      </c>
      <c r="E21" s="9">
        <v>0</v>
      </c>
      <c r="F21" s="9">
        <v>0</v>
      </c>
      <c r="J21" t="s">
        <v>7</v>
      </c>
      <c r="K21" s="9">
        <v>0</v>
      </c>
      <c r="L21" s="9">
        <f t="shared" si="11"/>
        <v>0</v>
      </c>
      <c r="M21" s="9">
        <f t="shared" si="11"/>
        <v>0</v>
      </c>
      <c r="N21" s="9">
        <f t="shared" si="11"/>
        <v>0</v>
      </c>
      <c r="O21" s="9">
        <f t="shared" si="11"/>
        <v>0</v>
      </c>
      <c r="P21" s="9">
        <f t="shared" si="11"/>
        <v>0</v>
      </c>
      <c r="S21" t="s">
        <v>7</v>
      </c>
      <c r="T21" s="42">
        <v>3111586</v>
      </c>
      <c r="U21" s="42">
        <v>3085255</v>
      </c>
      <c r="V21" s="42">
        <v>3952288</v>
      </c>
      <c r="W21" s="42">
        <v>3793068</v>
      </c>
      <c r="X21" s="42">
        <v>3236919</v>
      </c>
    </row>
    <row r="22" spans="1:24" x14ac:dyDescent="0.25">
      <c r="A22" t="s">
        <v>9</v>
      </c>
      <c r="B22" s="9">
        <v>8500</v>
      </c>
      <c r="C22" s="9">
        <v>12000</v>
      </c>
      <c r="D22" s="9">
        <v>15500</v>
      </c>
      <c r="E22" s="9">
        <v>17000</v>
      </c>
      <c r="F22" s="9">
        <v>18500</v>
      </c>
      <c r="J22" t="s">
        <v>9</v>
      </c>
      <c r="K22" s="9">
        <v>3247.76</v>
      </c>
      <c r="L22" s="9">
        <f t="shared" si="11"/>
        <v>27605960</v>
      </c>
      <c r="M22" s="9">
        <f t="shared" si="11"/>
        <v>38973120</v>
      </c>
      <c r="N22" s="9">
        <f t="shared" si="11"/>
        <v>50340280</v>
      </c>
      <c r="O22" s="9">
        <f t="shared" si="11"/>
        <v>55211920</v>
      </c>
      <c r="P22" s="9">
        <f t="shared" si="11"/>
        <v>60083560.000000007</v>
      </c>
      <c r="S22" t="s">
        <v>9</v>
      </c>
      <c r="T22" s="42">
        <v>20964976</v>
      </c>
      <c r="U22" s="42">
        <v>21515322</v>
      </c>
      <c r="V22" s="42">
        <v>26329836</v>
      </c>
      <c r="W22" s="42">
        <v>26376602</v>
      </c>
      <c r="X22" s="42">
        <v>26062628</v>
      </c>
    </row>
    <row r="23" spans="1:24" x14ac:dyDescent="0.25">
      <c r="A23" s="19" t="s">
        <v>11</v>
      </c>
      <c r="B23" s="46">
        <v>0</v>
      </c>
      <c r="C23" s="46">
        <v>0</v>
      </c>
      <c r="D23" s="46">
        <v>0</v>
      </c>
      <c r="E23" s="46">
        <v>0</v>
      </c>
      <c r="F23" s="46">
        <v>0</v>
      </c>
      <c r="J23" s="19" t="s">
        <v>11</v>
      </c>
      <c r="K23" s="46">
        <v>0</v>
      </c>
      <c r="L23" s="46">
        <f t="shared" si="11"/>
        <v>0</v>
      </c>
      <c r="M23" s="46">
        <f t="shared" si="11"/>
        <v>0</v>
      </c>
      <c r="N23" s="46">
        <f t="shared" si="11"/>
        <v>0</v>
      </c>
      <c r="O23" s="46">
        <f t="shared" si="11"/>
        <v>0</v>
      </c>
      <c r="P23" s="46">
        <f t="shared" si="11"/>
        <v>0</v>
      </c>
      <c r="S23" s="19" t="s">
        <v>11</v>
      </c>
      <c r="T23" s="44">
        <v>2477969</v>
      </c>
      <c r="U23" s="44">
        <v>2704068</v>
      </c>
      <c r="V23" s="44">
        <v>2800967</v>
      </c>
      <c r="W23" s="44">
        <v>2844033</v>
      </c>
      <c r="X23" s="44">
        <v>2854800</v>
      </c>
    </row>
    <row r="26" spans="1:24" x14ac:dyDescent="0.25">
      <c r="J26" s="34" t="s">
        <v>83</v>
      </c>
      <c r="K26" s="34"/>
      <c r="L26" s="34">
        <v>2030</v>
      </c>
      <c r="M26" s="34">
        <v>2035</v>
      </c>
      <c r="N26" s="34">
        <v>2040</v>
      </c>
      <c r="O26" s="34">
        <v>2045</v>
      </c>
      <c r="P26" s="34">
        <v>2050</v>
      </c>
    </row>
    <row r="27" spans="1:24" x14ac:dyDescent="0.25">
      <c r="A27" s="42"/>
      <c r="B27" s="42"/>
      <c r="C27" s="42"/>
      <c r="J27" t="s">
        <v>3</v>
      </c>
      <c r="K27" s="9"/>
      <c r="L27" s="9">
        <f t="shared" ref="L27:P30" si="12">L11+L19</f>
        <v>295189404.11958402</v>
      </c>
      <c r="M27" s="9">
        <f t="shared" si="12"/>
        <v>365329050.43211603</v>
      </c>
      <c r="N27" s="9">
        <f t="shared" si="12"/>
        <v>435468696.7446481</v>
      </c>
      <c r="O27" s="9">
        <f t="shared" si="12"/>
        <v>466674407.22562826</v>
      </c>
      <c r="P27" s="9">
        <f t="shared" si="12"/>
        <v>468519920.6636951</v>
      </c>
    </row>
    <row r="28" spans="1:24" x14ac:dyDescent="0.25">
      <c r="J28" t="s">
        <v>5</v>
      </c>
      <c r="K28" s="9"/>
      <c r="L28" s="9">
        <f t="shared" si="12"/>
        <v>93182416.714999512</v>
      </c>
      <c r="M28" s="9">
        <f t="shared" si="12"/>
        <v>139240339.3944076</v>
      </c>
      <c r="N28" s="9">
        <f t="shared" si="12"/>
        <v>185298262.0738157</v>
      </c>
      <c r="O28" s="9">
        <f t="shared" si="12"/>
        <v>242952082.07619989</v>
      </c>
      <c r="P28" s="9">
        <f t="shared" si="12"/>
        <v>300605902.07858407</v>
      </c>
    </row>
    <row r="29" spans="1:24" x14ac:dyDescent="0.25">
      <c r="J29" t="s">
        <v>7</v>
      </c>
      <c r="K29" s="9"/>
      <c r="L29" s="9">
        <f t="shared" si="12"/>
        <v>17864029.632287748</v>
      </c>
      <c r="M29" s="9">
        <f t="shared" si="12"/>
        <v>21266701.944063067</v>
      </c>
      <c r="N29" s="9">
        <f t="shared" si="12"/>
        <v>24669374.254111502</v>
      </c>
      <c r="O29" s="9">
        <f t="shared" si="12"/>
        <v>30398810.964688089</v>
      </c>
      <c r="P29" s="9">
        <f t="shared" si="12"/>
        <v>36128247.664959997</v>
      </c>
    </row>
    <row r="30" spans="1:24" x14ac:dyDescent="0.25">
      <c r="J30" t="s">
        <v>9</v>
      </c>
      <c r="K30" s="9"/>
      <c r="L30" s="9">
        <f t="shared" si="12"/>
        <v>58354916.117991745</v>
      </c>
      <c r="M30" s="9">
        <f t="shared" si="12"/>
        <v>73609366.106091261</v>
      </c>
      <c r="N30" s="9">
        <f t="shared" si="12"/>
        <v>88863816.094190806</v>
      </c>
      <c r="O30" s="9">
        <f t="shared" si="12"/>
        <v>99508695.709567115</v>
      </c>
      <c r="P30" s="9">
        <f t="shared" si="12"/>
        <v>110153575.30824186</v>
      </c>
    </row>
    <row r="31" spans="1:24" x14ac:dyDescent="0.25">
      <c r="J31" s="19" t="s">
        <v>11</v>
      </c>
      <c r="K31" s="19"/>
      <c r="L31" s="44">
        <v>1445400</v>
      </c>
      <c r="M31" s="44">
        <v>1742400</v>
      </c>
      <c r="N31" s="44">
        <v>2564100</v>
      </c>
      <c r="O31" s="44">
        <v>3395700</v>
      </c>
      <c r="P31" s="44">
        <v>4217400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D2175-9EB1-1645-A869-015382BD7941}">
  <dimension ref="A1:H6"/>
  <sheetViews>
    <sheetView workbookViewId="0">
      <selection activeCell="H2" sqref="H2"/>
    </sheetView>
  </sheetViews>
  <sheetFormatPr defaultColWidth="11.42578125" defaultRowHeight="15" x14ac:dyDescent="0.25"/>
  <cols>
    <col min="1" max="1" width="12.7109375" customWidth="1"/>
    <col min="7" max="7" width="19.28515625" bestFit="1" customWidth="1"/>
    <col min="8" max="8" width="36.5703125" bestFit="1" customWidth="1"/>
  </cols>
  <sheetData>
    <row r="1" spans="1:8" x14ac:dyDescent="0.25">
      <c r="A1" s="1" t="s">
        <v>84</v>
      </c>
      <c r="B1" s="1">
        <v>2030</v>
      </c>
      <c r="C1" s="1">
        <v>2035</v>
      </c>
      <c r="D1" s="1">
        <v>2040</v>
      </c>
      <c r="E1" s="1">
        <v>2045</v>
      </c>
      <c r="F1" s="1">
        <v>2050</v>
      </c>
      <c r="G1" s="1" t="s">
        <v>1</v>
      </c>
    </row>
    <row r="2" spans="1:8" x14ac:dyDescent="0.25">
      <c r="A2" s="20" t="s">
        <v>11</v>
      </c>
      <c r="B2" s="37" t="s">
        <v>62</v>
      </c>
      <c r="C2" s="38" t="s">
        <v>62</v>
      </c>
      <c r="D2" s="38" t="s">
        <v>62</v>
      </c>
      <c r="E2" s="38" t="s">
        <v>62</v>
      </c>
      <c r="F2" s="38">
        <v>82</v>
      </c>
      <c r="G2" s="20" t="s">
        <v>85</v>
      </c>
      <c r="H2" t="s">
        <v>86</v>
      </c>
    </row>
    <row r="3" spans="1:8" x14ac:dyDescent="0.25">
      <c r="A3" t="s">
        <v>3</v>
      </c>
      <c r="B3" s="39">
        <v>692.56</v>
      </c>
      <c r="C3" s="9">
        <v>738.6</v>
      </c>
      <c r="D3" s="9">
        <v>784.64</v>
      </c>
      <c r="E3" s="9">
        <v>822.08</v>
      </c>
      <c r="F3" s="9">
        <v>859.51</v>
      </c>
      <c r="G3" t="s">
        <v>87</v>
      </c>
    </row>
    <row r="4" spans="1:8" x14ac:dyDescent="0.25">
      <c r="A4" t="s">
        <v>5</v>
      </c>
      <c r="B4" s="39">
        <v>525.83000000000004</v>
      </c>
      <c r="C4" s="9">
        <v>554.33000000000004</v>
      </c>
      <c r="D4" s="9">
        <v>582.82000000000005</v>
      </c>
      <c r="E4" s="9">
        <v>604.49</v>
      </c>
      <c r="F4" s="9">
        <v>626.16</v>
      </c>
      <c r="G4" t="s">
        <v>88</v>
      </c>
    </row>
    <row r="5" spans="1:8" x14ac:dyDescent="0.25">
      <c r="A5" t="s">
        <v>7</v>
      </c>
      <c r="B5" s="39">
        <v>85.22</v>
      </c>
      <c r="C5" s="9">
        <v>91.29</v>
      </c>
      <c r="D5" s="9">
        <v>97.36</v>
      </c>
      <c r="E5" s="9">
        <v>100.63</v>
      </c>
      <c r="F5" s="9">
        <v>103.89</v>
      </c>
      <c r="G5" t="s">
        <v>30</v>
      </c>
    </row>
    <row r="6" spans="1:8" x14ac:dyDescent="0.25">
      <c r="A6" t="s">
        <v>9</v>
      </c>
      <c r="B6" s="39">
        <v>325.64</v>
      </c>
      <c r="C6" s="9">
        <v>350.28</v>
      </c>
      <c r="D6" s="9">
        <v>374.92</v>
      </c>
      <c r="E6" s="9">
        <v>392.06</v>
      </c>
      <c r="F6" s="9">
        <v>409.21</v>
      </c>
      <c r="G6" t="s">
        <v>64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CA451-6DF4-452E-B923-BCFC23AEA4F4}">
  <dimension ref="A1:U102"/>
  <sheetViews>
    <sheetView workbookViewId="0">
      <selection activeCell="B12" sqref="B12:F12"/>
    </sheetView>
  </sheetViews>
  <sheetFormatPr defaultColWidth="8.85546875" defaultRowHeight="15" x14ac:dyDescent="0.25"/>
  <cols>
    <col min="1" max="1" width="20.5703125" bestFit="1" customWidth="1"/>
    <col min="2" max="2" width="26.5703125" customWidth="1"/>
    <col min="3" max="3" width="7.28515625" customWidth="1"/>
    <col min="6" max="6" width="15.85546875" customWidth="1"/>
    <col min="7" max="7" width="36.5703125" bestFit="1" customWidth="1"/>
    <col min="8" max="8" width="30.7109375" customWidth="1"/>
    <col min="10" max="10" width="12.28515625" customWidth="1"/>
  </cols>
  <sheetData>
    <row r="1" spans="1:8" x14ac:dyDescent="0.25">
      <c r="A1" s="34" t="s">
        <v>89</v>
      </c>
      <c r="B1" s="40">
        <v>2030</v>
      </c>
      <c r="C1" s="40">
        <v>2035</v>
      </c>
      <c r="D1" s="40">
        <v>2040</v>
      </c>
      <c r="E1" s="40">
        <v>2045</v>
      </c>
      <c r="F1" s="40">
        <v>2050</v>
      </c>
      <c r="G1" s="40" t="s">
        <v>1</v>
      </c>
      <c r="H1" t="s">
        <v>32</v>
      </c>
    </row>
    <row r="2" spans="1:8" x14ac:dyDescent="0.25">
      <c r="A2" t="s">
        <v>3</v>
      </c>
      <c r="B2">
        <v>113.39999999999999</v>
      </c>
      <c r="C2">
        <f>AVERAGE(B2,D2)</f>
        <v>130.19999999999999</v>
      </c>
      <c r="D2">
        <v>147</v>
      </c>
      <c r="E2">
        <f>AVERAGE(D2,F2)</f>
        <v>157.5</v>
      </c>
      <c r="F2">
        <v>168</v>
      </c>
      <c r="G2" t="s">
        <v>90</v>
      </c>
    </row>
    <row r="3" spans="1:8" x14ac:dyDescent="0.25">
      <c r="A3" t="s">
        <v>5</v>
      </c>
      <c r="B3">
        <v>113.39999999999999</v>
      </c>
      <c r="C3">
        <f>AVERAGE(B3,D3)</f>
        <v>130.19999999999999</v>
      </c>
      <c r="D3">
        <v>147</v>
      </c>
      <c r="E3">
        <f>AVERAGE(D3,F3)</f>
        <v>157.5</v>
      </c>
      <c r="F3">
        <v>168</v>
      </c>
    </row>
    <row r="4" spans="1:8" x14ac:dyDescent="0.25">
      <c r="A4" t="s">
        <v>7</v>
      </c>
      <c r="B4">
        <v>113.39999999999999</v>
      </c>
      <c r="C4">
        <f>AVERAGE(B4,D4)</f>
        <v>130.19999999999999</v>
      </c>
      <c r="D4">
        <v>147</v>
      </c>
      <c r="E4">
        <f>AVERAGE(D4,F4)</f>
        <v>157.5</v>
      </c>
      <c r="F4" s="5">
        <v>168</v>
      </c>
    </row>
    <row r="5" spans="1:8" x14ac:dyDescent="0.25">
      <c r="A5" t="s">
        <v>9</v>
      </c>
      <c r="B5">
        <v>113.39999999999999</v>
      </c>
      <c r="C5">
        <f>AVERAGE(B5,D5)</f>
        <v>130.19999999999999</v>
      </c>
      <c r="D5">
        <v>147</v>
      </c>
      <c r="E5">
        <f>AVERAGE(D5,F5)</f>
        <v>157.5</v>
      </c>
      <c r="F5">
        <v>168</v>
      </c>
    </row>
    <row r="6" spans="1:8" x14ac:dyDescent="0.25">
      <c r="A6" t="s">
        <v>11</v>
      </c>
      <c r="B6">
        <v>113.39999999999999</v>
      </c>
      <c r="C6">
        <f>AVERAGE(B6,D6)</f>
        <v>130.19999999999999</v>
      </c>
      <c r="D6">
        <v>147</v>
      </c>
      <c r="E6">
        <f>AVERAGE(D6,F6)</f>
        <v>157.5</v>
      </c>
      <c r="F6">
        <v>168</v>
      </c>
    </row>
    <row r="7" spans="1:8" x14ac:dyDescent="0.25">
      <c r="A7" s="2" t="s">
        <v>11</v>
      </c>
      <c r="B7" s="2">
        <v>32.57</v>
      </c>
      <c r="C7" s="2"/>
      <c r="D7" s="2">
        <v>140</v>
      </c>
      <c r="E7" s="2"/>
      <c r="F7" s="2">
        <v>397</v>
      </c>
      <c r="G7" s="2" t="s">
        <v>91</v>
      </c>
    </row>
    <row r="10" spans="1:8" x14ac:dyDescent="0.25">
      <c r="A10" s="34" t="s">
        <v>92</v>
      </c>
      <c r="B10" s="40">
        <v>2030</v>
      </c>
      <c r="C10" s="40">
        <v>2035</v>
      </c>
      <c r="D10" s="40">
        <v>2040</v>
      </c>
      <c r="E10" s="40">
        <v>2045</v>
      </c>
      <c r="F10" s="40">
        <v>2050</v>
      </c>
      <c r="G10" s="40" t="s">
        <v>1</v>
      </c>
    </row>
    <row r="11" spans="1:8" x14ac:dyDescent="0.25">
      <c r="A11" t="s">
        <v>3</v>
      </c>
      <c r="B11" t="s">
        <v>62</v>
      </c>
      <c r="C11" t="s">
        <v>62</v>
      </c>
      <c r="D11" t="s">
        <v>62</v>
      </c>
      <c r="E11" t="s">
        <v>62</v>
      </c>
      <c r="F11" t="s">
        <v>62</v>
      </c>
      <c r="G11" t="s">
        <v>93</v>
      </c>
    </row>
    <row r="12" spans="1:8" x14ac:dyDescent="0.25">
      <c r="A12" t="s">
        <v>5</v>
      </c>
      <c r="B12" s="61" t="s">
        <v>94</v>
      </c>
      <c r="C12" s="61"/>
      <c r="D12" s="61"/>
      <c r="E12" s="61"/>
      <c r="F12" s="61"/>
    </row>
    <row r="13" spans="1:8" x14ac:dyDescent="0.25">
      <c r="A13" t="s">
        <v>7</v>
      </c>
      <c r="C13" t="s">
        <v>62</v>
      </c>
      <c r="D13" t="s">
        <v>62</v>
      </c>
      <c r="E13" t="s">
        <v>62</v>
      </c>
      <c r="F13" t="s">
        <v>62</v>
      </c>
    </row>
    <row r="14" spans="1:8" x14ac:dyDescent="0.25">
      <c r="A14" t="s">
        <v>9</v>
      </c>
      <c r="B14" t="s">
        <v>62</v>
      </c>
      <c r="C14" t="s">
        <v>62</v>
      </c>
      <c r="D14" t="s">
        <v>62</v>
      </c>
      <c r="E14" t="s">
        <v>62</v>
      </c>
      <c r="F14" t="s">
        <v>62</v>
      </c>
    </row>
    <row r="15" spans="1:8" x14ac:dyDescent="0.25">
      <c r="A15" s="2" t="s">
        <v>11</v>
      </c>
      <c r="B15" s="2" t="s">
        <v>62</v>
      </c>
      <c r="C15" s="2" t="s">
        <v>62</v>
      </c>
      <c r="D15" s="2" t="s">
        <v>62</v>
      </c>
      <c r="E15" s="2" t="s">
        <v>62</v>
      </c>
      <c r="F15" s="2" t="s">
        <v>62</v>
      </c>
      <c r="G15" s="2"/>
    </row>
    <row r="18" spans="1:14" x14ac:dyDescent="0.25">
      <c r="A18" s="34" t="s">
        <v>95</v>
      </c>
      <c r="B18" s="40">
        <v>2030</v>
      </c>
      <c r="C18" s="40">
        <v>2035</v>
      </c>
      <c r="D18" s="40">
        <v>2040</v>
      </c>
      <c r="E18" s="40">
        <v>2045</v>
      </c>
      <c r="F18" s="40">
        <v>2050</v>
      </c>
      <c r="G18" s="40" t="s">
        <v>1</v>
      </c>
      <c r="J18" t="s">
        <v>96</v>
      </c>
    </row>
    <row r="19" spans="1:14" x14ac:dyDescent="0.25">
      <c r="A19" t="s">
        <v>3</v>
      </c>
      <c r="B19">
        <v>18.62951</v>
      </c>
      <c r="C19">
        <v>17.841339999999999</v>
      </c>
      <c r="D19">
        <v>17.053170000000001</v>
      </c>
      <c r="E19">
        <v>16.265000000000001</v>
      </c>
      <c r="F19">
        <v>15.47683</v>
      </c>
      <c r="G19" t="s">
        <v>97</v>
      </c>
      <c r="H19" t="s">
        <v>98</v>
      </c>
      <c r="J19" t="s">
        <v>99</v>
      </c>
      <c r="K19">
        <v>1.0550999999999999</v>
      </c>
      <c r="L19" t="s">
        <v>100</v>
      </c>
    </row>
    <row r="20" spans="1:14" x14ac:dyDescent="0.25">
      <c r="A20" t="s">
        <v>5</v>
      </c>
      <c r="B20">
        <v>18.62951</v>
      </c>
      <c r="C20">
        <v>17.841339999999999</v>
      </c>
      <c r="D20">
        <v>17.053170000000001</v>
      </c>
      <c r="E20">
        <v>16.265000000000001</v>
      </c>
      <c r="F20">
        <v>15.47683</v>
      </c>
      <c r="J20">
        <v>6.5</v>
      </c>
      <c r="K20">
        <v>2040</v>
      </c>
      <c r="M20">
        <v>5.4</v>
      </c>
      <c r="N20">
        <v>2050</v>
      </c>
    </row>
    <row r="21" spans="1:14" x14ac:dyDescent="0.25">
      <c r="A21" t="s">
        <v>7</v>
      </c>
      <c r="B21">
        <v>18.62951</v>
      </c>
      <c r="C21">
        <v>17.841339999999999</v>
      </c>
      <c r="D21">
        <v>17.053170000000001</v>
      </c>
      <c r="E21">
        <v>16.265000000000001</v>
      </c>
      <c r="F21">
        <v>15.47683</v>
      </c>
      <c r="K21">
        <f>J20/K19</f>
        <v>6.1605535020377218</v>
      </c>
      <c r="N21">
        <f>M20/K19</f>
        <v>5.1179982940005697</v>
      </c>
    </row>
    <row r="22" spans="1:14" x14ac:dyDescent="0.25">
      <c r="A22" t="s">
        <v>9</v>
      </c>
      <c r="B22">
        <v>18.62951</v>
      </c>
      <c r="C22">
        <v>17.841339999999999</v>
      </c>
      <c r="D22">
        <v>17.053170000000001</v>
      </c>
      <c r="E22">
        <v>16.265000000000001</v>
      </c>
      <c r="F22">
        <v>15.47683</v>
      </c>
      <c r="K22">
        <f>K21*0.84</f>
        <v>5.1748649417116859</v>
      </c>
      <c r="N22">
        <f>N21*0.84</f>
        <v>4.2991185669604786</v>
      </c>
    </row>
    <row r="23" spans="1:14" x14ac:dyDescent="0.25">
      <c r="A23" s="2" t="s">
        <v>11</v>
      </c>
      <c r="B23" s="2">
        <v>18.62951</v>
      </c>
      <c r="C23" s="2">
        <v>17.841339999999999</v>
      </c>
      <c r="D23" s="2">
        <v>17.053170000000001</v>
      </c>
      <c r="E23" s="2">
        <v>16.265000000000001</v>
      </c>
      <c r="F23" s="2">
        <v>15.47683</v>
      </c>
      <c r="G23" s="2"/>
      <c r="K23">
        <f>K22*3.6</f>
        <v>18.629513790162068</v>
      </c>
      <c r="N23">
        <f>N22*3.6</f>
        <v>15.476826841057724</v>
      </c>
    </row>
    <row r="26" spans="1:14" x14ac:dyDescent="0.25">
      <c r="A26" s="34" t="s">
        <v>101</v>
      </c>
      <c r="B26" s="40">
        <v>2030</v>
      </c>
      <c r="C26" s="40">
        <v>2035</v>
      </c>
      <c r="D26" s="40">
        <v>2040</v>
      </c>
      <c r="E26" s="40">
        <v>2045</v>
      </c>
      <c r="F26" s="40">
        <v>2050</v>
      </c>
      <c r="G26" s="40" t="s">
        <v>1</v>
      </c>
    </row>
    <row r="27" spans="1:14" x14ac:dyDescent="0.25">
      <c r="A27" t="s">
        <v>3</v>
      </c>
      <c r="B27" t="s">
        <v>102</v>
      </c>
      <c r="C27" t="s">
        <v>62</v>
      </c>
      <c r="D27" t="s">
        <v>62</v>
      </c>
      <c r="E27" t="s">
        <v>62</v>
      </c>
      <c r="F27" t="s">
        <v>62</v>
      </c>
      <c r="G27" t="s">
        <v>103</v>
      </c>
      <c r="H27" t="s">
        <v>104</v>
      </c>
    </row>
    <row r="28" spans="1:14" x14ac:dyDescent="0.25">
      <c r="A28" t="s">
        <v>5</v>
      </c>
      <c r="B28" t="s">
        <v>102</v>
      </c>
      <c r="D28" t="s">
        <v>105</v>
      </c>
      <c r="F28" t="s">
        <v>106</v>
      </c>
    </row>
    <row r="29" spans="1:14" x14ac:dyDescent="0.25">
      <c r="A29" t="s">
        <v>7</v>
      </c>
      <c r="B29" t="s">
        <v>62</v>
      </c>
      <c r="C29" t="s">
        <v>62</v>
      </c>
      <c r="D29" t="s">
        <v>62</v>
      </c>
      <c r="E29" t="s">
        <v>62</v>
      </c>
      <c r="F29" t="s">
        <v>62</v>
      </c>
    </row>
    <row r="30" spans="1:14" x14ac:dyDescent="0.25">
      <c r="A30" t="s">
        <v>9</v>
      </c>
      <c r="B30" t="s">
        <v>62</v>
      </c>
      <c r="C30" t="s">
        <v>62</v>
      </c>
      <c r="D30" t="s">
        <v>62</v>
      </c>
      <c r="E30" t="s">
        <v>62</v>
      </c>
      <c r="F30" t="s">
        <v>62</v>
      </c>
    </row>
    <row r="31" spans="1:14" x14ac:dyDescent="0.25">
      <c r="A31" s="2" t="s">
        <v>11</v>
      </c>
      <c r="B31" s="2" t="s">
        <v>62</v>
      </c>
      <c r="C31" s="2" t="s">
        <v>62</v>
      </c>
      <c r="D31" s="2" t="s">
        <v>62</v>
      </c>
      <c r="E31" s="2" t="s">
        <v>62</v>
      </c>
      <c r="F31" s="2" t="s">
        <v>62</v>
      </c>
      <c r="G31" s="2"/>
    </row>
    <row r="34" spans="1:21" x14ac:dyDescent="0.25">
      <c r="A34" s="34" t="s">
        <v>107</v>
      </c>
      <c r="B34" s="40">
        <v>2030</v>
      </c>
      <c r="C34" s="40">
        <v>2035</v>
      </c>
      <c r="D34" s="40">
        <v>2040</v>
      </c>
      <c r="E34" s="40">
        <v>2045</v>
      </c>
      <c r="F34" s="40">
        <v>2050</v>
      </c>
      <c r="G34" s="40" t="s">
        <v>1</v>
      </c>
    </row>
    <row r="35" spans="1:21" x14ac:dyDescent="0.25">
      <c r="A35" s="2" t="s">
        <v>3</v>
      </c>
      <c r="B35" s="62" t="s">
        <v>108</v>
      </c>
      <c r="C35" s="62"/>
      <c r="D35" s="2" t="s">
        <v>62</v>
      </c>
      <c r="E35" s="2" t="s">
        <v>62</v>
      </c>
      <c r="F35" s="2" t="s">
        <v>62</v>
      </c>
      <c r="G35" s="2" t="s">
        <v>109</v>
      </c>
      <c r="H35" t="s">
        <v>110</v>
      </c>
    </row>
    <row r="36" spans="1:21" x14ac:dyDescent="0.25">
      <c r="U36" s="1"/>
    </row>
    <row r="38" spans="1:21" x14ac:dyDescent="0.25">
      <c r="A38" s="1" t="s">
        <v>111</v>
      </c>
      <c r="B38" s="16">
        <v>2030</v>
      </c>
      <c r="C38" s="7">
        <v>2035</v>
      </c>
      <c r="D38" s="16">
        <v>2040</v>
      </c>
      <c r="E38" s="7">
        <v>2045</v>
      </c>
      <c r="F38" s="16">
        <v>2050</v>
      </c>
      <c r="G38" s="16" t="s">
        <v>1</v>
      </c>
      <c r="J38" t="s">
        <v>96</v>
      </c>
    </row>
    <row r="39" spans="1:21" x14ac:dyDescent="0.25">
      <c r="A39" t="s">
        <v>3</v>
      </c>
      <c r="B39" t="s">
        <v>112</v>
      </c>
      <c r="C39" t="s">
        <v>113</v>
      </c>
      <c r="D39" t="s">
        <v>113</v>
      </c>
      <c r="F39" t="s">
        <v>114</v>
      </c>
      <c r="G39" t="s">
        <v>115</v>
      </c>
      <c r="H39" t="s">
        <v>116</v>
      </c>
      <c r="J39" t="s">
        <v>117</v>
      </c>
      <c r="K39">
        <v>5.86</v>
      </c>
      <c r="L39" t="s">
        <v>118</v>
      </c>
    </row>
    <row r="40" spans="1:21" x14ac:dyDescent="0.25">
      <c r="A40" t="s">
        <v>5</v>
      </c>
      <c r="B40" t="s">
        <v>112</v>
      </c>
      <c r="C40" t="s">
        <v>113</v>
      </c>
      <c r="D40" t="s">
        <v>113</v>
      </c>
      <c r="F40" t="s">
        <v>119</v>
      </c>
      <c r="J40">
        <v>74</v>
      </c>
      <c r="K40" s="4">
        <v>2040</v>
      </c>
      <c r="M40">
        <v>60</v>
      </c>
      <c r="N40" s="4">
        <v>2050</v>
      </c>
    </row>
    <row r="41" spans="1:21" x14ac:dyDescent="0.25">
      <c r="A41" t="s">
        <v>7</v>
      </c>
      <c r="B41" t="s">
        <v>112</v>
      </c>
      <c r="C41" t="s">
        <v>113</v>
      </c>
      <c r="D41" t="s">
        <v>113</v>
      </c>
      <c r="F41" t="s">
        <v>119</v>
      </c>
      <c r="K41">
        <f>J40/K39</f>
        <v>12.627986348122866</v>
      </c>
      <c r="N41">
        <f>M40/K39</f>
        <v>10.238907849829351</v>
      </c>
    </row>
    <row r="42" spans="1:21" x14ac:dyDescent="0.25">
      <c r="A42" t="s">
        <v>9</v>
      </c>
      <c r="B42" t="s">
        <v>112</v>
      </c>
      <c r="C42" t="s">
        <v>113</v>
      </c>
      <c r="D42" t="s">
        <v>113</v>
      </c>
      <c r="F42" t="s">
        <v>119</v>
      </c>
      <c r="K42">
        <f>K41*0.84</f>
        <v>10.607508532423207</v>
      </c>
      <c r="N42">
        <f>N41*0.84</f>
        <v>8.6006825938566553</v>
      </c>
    </row>
    <row r="43" spans="1:21" x14ac:dyDescent="0.25">
      <c r="A43" s="2" t="s">
        <v>11</v>
      </c>
      <c r="B43" s="2" t="s">
        <v>112</v>
      </c>
      <c r="C43" s="2" t="s">
        <v>113</v>
      </c>
      <c r="D43" s="2" t="s">
        <v>113</v>
      </c>
      <c r="E43" s="2"/>
      <c r="F43" s="2" t="s">
        <v>119</v>
      </c>
      <c r="G43" s="2"/>
      <c r="K43">
        <f>K42*3.6</f>
        <v>38.187030716723548</v>
      </c>
      <c r="N43">
        <f>N42*3.6</f>
        <v>30.962457337883961</v>
      </c>
    </row>
    <row r="59" spans="21:21" x14ac:dyDescent="0.25">
      <c r="U59" s="1"/>
    </row>
    <row r="74" spans="1:1" x14ac:dyDescent="0.25">
      <c r="A74" s="1"/>
    </row>
    <row r="102" spans="1:2" x14ac:dyDescent="0.25">
      <c r="A102" s="1" t="s">
        <v>1</v>
      </c>
      <c r="B102" t="s">
        <v>120</v>
      </c>
    </row>
  </sheetData>
  <mergeCells count="2">
    <mergeCell ref="B12:F12"/>
    <mergeCell ref="B35:C35"/>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7450-DD72-4DC2-BCFD-F87D8A787973}">
  <dimension ref="A1:J53"/>
  <sheetViews>
    <sheetView workbookViewId="0">
      <selection activeCell="H20" sqref="H20"/>
    </sheetView>
  </sheetViews>
  <sheetFormatPr defaultColWidth="8.85546875" defaultRowHeight="15" x14ac:dyDescent="0.25"/>
  <cols>
    <col min="1" max="1" width="17" customWidth="1"/>
    <col min="2" max="2" width="14.85546875" bestFit="1" customWidth="1"/>
    <col min="8" max="8" width="14.7109375" customWidth="1"/>
    <col min="9" max="9" width="13.140625" customWidth="1"/>
    <col min="10" max="10" width="42.5703125" customWidth="1"/>
    <col min="18" max="18" width="10.42578125" customWidth="1"/>
  </cols>
  <sheetData>
    <row r="1" spans="1:10" ht="30" x14ac:dyDescent="0.25">
      <c r="A1" s="25" t="s">
        <v>121</v>
      </c>
      <c r="B1" s="26">
        <v>2015</v>
      </c>
      <c r="C1" s="26">
        <v>2015</v>
      </c>
      <c r="D1" s="26">
        <v>2035</v>
      </c>
      <c r="E1" s="26">
        <v>2035</v>
      </c>
      <c r="F1" s="26">
        <v>2050</v>
      </c>
      <c r="G1" s="26">
        <v>2050</v>
      </c>
      <c r="H1" s="27" t="s">
        <v>122</v>
      </c>
    </row>
    <row r="2" spans="1:10" x14ac:dyDescent="0.25">
      <c r="A2" s="21" t="s">
        <v>123</v>
      </c>
      <c r="B2" t="s">
        <v>124</v>
      </c>
      <c r="C2" t="s">
        <v>125</v>
      </c>
      <c r="D2" t="s">
        <v>124</v>
      </c>
      <c r="E2" t="s">
        <v>125</v>
      </c>
      <c r="F2" t="s">
        <v>124</v>
      </c>
      <c r="G2" t="s">
        <v>125</v>
      </c>
      <c r="H2" s="22"/>
    </row>
    <row r="3" spans="1:10" x14ac:dyDescent="0.25">
      <c r="A3" s="21" t="s">
        <v>126</v>
      </c>
      <c r="B3">
        <v>1977.5</v>
      </c>
      <c r="C3">
        <v>960.8</v>
      </c>
      <c r="D3">
        <v>391.4</v>
      </c>
      <c r="E3">
        <v>380.8</v>
      </c>
      <c r="F3">
        <v>391.4</v>
      </c>
      <c r="G3">
        <v>380.8</v>
      </c>
      <c r="H3" s="22" t="s">
        <v>127</v>
      </c>
    </row>
    <row r="4" spans="1:10" x14ac:dyDescent="0.25">
      <c r="A4" s="23" t="s">
        <v>128</v>
      </c>
      <c r="B4" s="19">
        <v>3501.9</v>
      </c>
      <c r="C4" s="19">
        <v>2578.6</v>
      </c>
      <c r="D4" s="19">
        <v>846.5</v>
      </c>
      <c r="E4" s="19">
        <v>671.5</v>
      </c>
      <c r="F4" s="19">
        <v>846.5</v>
      </c>
      <c r="G4" s="19">
        <v>671.5</v>
      </c>
      <c r="H4" s="24"/>
    </row>
    <row r="6" spans="1:10" x14ac:dyDescent="0.25">
      <c r="A6" s="10"/>
    </row>
    <row r="7" spans="1:10" x14ac:dyDescent="0.25">
      <c r="A7" s="28" t="s">
        <v>129</v>
      </c>
      <c r="B7" s="19"/>
      <c r="C7" s="28">
        <v>2030</v>
      </c>
      <c r="D7" s="28">
        <v>2035</v>
      </c>
      <c r="E7" s="28">
        <v>2040</v>
      </c>
      <c r="F7" s="28">
        <v>2045</v>
      </c>
      <c r="G7" s="28">
        <v>2050</v>
      </c>
      <c r="I7" s="1" t="s">
        <v>32</v>
      </c>
      <c r="J7" s="1" t="s">
        <v>1</v>
      </c>
    </row>
    <row r="8" spans="1:10" x14ac:dyDescent="0.25">
      <c r="A8" s="17" t="s">
        <v>130</v>
      </c>
      <c r="B8" s="32" t="s">
        <v>131</v>
      </c>
      <c r="C8" s="17">
        <v>9500</v>
      </c>
      <c r="D8" s="17">
        <v>9407.5</v>
      </c>
      <c r="E8" s="17">
        <v>9315</v>
      </c>
      <c r="F8" s="17">
        <v>9517.5</v>
      </c>
      <c r="G8" s="17">
        <v>9720</v>
      </c>
      <c r="H8" s="17"/>
      <c r="I8" s="18" t="s">
        <v>132</v>
      </c>
      <c r="J8" s="17" t="s">
        <v>133</v>
      </c>
    </row>
    <row r="9" spans="1:10" x14ac:dyDescent="0.25">
      <c r="B9" s="30" t="s">
        <v>134</v>
      </c>
      <c r="C9">
        <v>22000</v>
      </c>
      <c r="D9">
        <v>23000</v>
      </c>
      <c r="E9">
        <v>24000</v>
      </c>
      <c r="F9">
        <v>23500</v>
      </c>
      <c r="G9">
        <v>23000</v>
      </c>
      <c r="I9" t="s">
        <v>135</v>
      </c>
      <c r="J9" s="12" t="s">
        <v>136</v>
      </c>
    </row>
    <row r="10" spans="1:10" x14ac:dyDescent="0.25">
      <c r="B10" s="30" t="s">
        <v>137</v>
      </c>
      <c r="C10">
        <v>22000</v>
      </c>
      <c r="D10">
        <v>23500</v>
      </c>
      <c r="E10">
        <v>25000</v>
      </c>
      <c r="F10">
        <v>28000</v>
      </c>
      <c r="G10">
        <v>31000</v>
      </c>
      <c r="I10" t="s">
        <v>135</v>
      </c>
      <c r="J10" t="s">
        <v>138</v>
      </c>
    </row>
    <row r="11" spans="1:10" x14ac:dyDescent="0.25">
      <c r="B11" s="30" t="s">
        <v>139</v>
      </c>
      <c r="C11">
        <v>22000</v>
      </c>
      <c r="D11">
        <v>23000</v>
      </c>
      <c r="E11">
        <v>24000</v>
      </c>
      <c r="F11">
        <v>26000</v>
      </c>
      <c r="G11">
        <v>28000</v>
      </c>
      <c r="I11" t="s">
        <v>135</v>
      </c>
      <c r="J11" s="12" t="s">
        <v>136</v>
      </c>
    </row>
    <row r="12" spans="1:10" x14ac:dyDescent="0.25">
      <c r="B12" s="30" t="s">
        <v>140</v>
      </c>
      <c r="C12" s="6">
        <v>55764.800000000003</v>
      </c>
      <c r="D12">
        <v>57381.979200000002</v>
      </c>
      <c r="E12">
        <v>58999.158400000008</v>
      </c>
      <c r="F12">
        <v>60281.748800000016</v>
      </c>
      <c r="G12">
        <v>61564.339200000009</v>
      </c>
      <c r="H12" t="s">
        <v>141</v>
      </c>
    </row>
    <row r="14" spans="1:10" x14ac:dyDescent="0.25">
      <c r="A14" s="28" t="s">
        <v>142</v>
      </c>
      <c r="B14" s="19"/>
      <c r="C14" s="28">
        <v>2030</v>
      </c>
      <c r="D14" s="28">
        <v>2035</v>
      </c>
      <c r="E14" s="28">
        <v>2040</v>
      </c>
      <c r="F14" s="28">
        <v>2045</v>
      </c>
      <c r="G14" s="28">
        <v>2050</v>
      </c>
    </row>
    <row r="15" spans="1:10" x14ac:dyDescent="0.25">
      <c r="A15" t="s">
        <v>143</v>
      </c>
      <c r="B15" s="30" t="s">
        <v>131</v>
      </c>
      <c r="C15">
        <v>12600</v>
      </c>
      <c r="D15">
        <v>12965.4</v>
      </c>
      <c r="E15">
        <v>13330.8</v>
      </c>
      <c r="F15">
        <v>13620.6</v>
      </c>
      <c r="G15">
        <v>13910.4</v>
      </c>
    </row>
    <row r="16" spans="1:10" x14ac:dyDescent="0.25">
      <c r="B16" s="30" t="s">
        <v>144</v>
      </c>
      <c r="C16" s="6">
        <v>55764.800000000003</v>
      </c>
      <c r="D16">
        <v>57381.979200000002</v>
      </c>
      <c r="E16">
        <v>58999.158400000008</v>
      </c>
      <c r="F16">
        <v>60281.748800000016</v>
      </c>
      <c r="G16">
        <v>61564.339200000009</v>
      </c>
    </row>
    <row r="17" spans="1:8" x14ac:dyDescent="0.25">
      <c r="A17" s="7"/>
      <c r="H17" s="6"/>
    </row>
    <row r="18" spans="1:8" x14ac:dyDescent="0.25">
      <c r="A18" s="28" t="s">
        <v>145</v>
      </c>
      <c r="B18" s="24"/>
      <c r="C18" s="28">
        <v>2030</v>
      </c>
      <c r="D18" s="28">
        <v>2035</v>
      </c>
      <c r="E18" s="28">
        <v>2040</v>
      </c>
      <c r="F18" s="28">
        <v>2045</v>
      </c>
      <c r="G18" s="28">
        <v>2050</v>
      </c>
    </row>
    <row r="19" spans="1:8" x14ac:dyDescent="0.25">
      <c r="A19" t="s">
        <v>146</v>
      </c>
      <c r="B19" s="22" t="s">
        <v>131</v>
      </c>
      <c r="C19" s="6">
        <v>9100</v>
      </c>
      <c r="D19">
        <v>9259.25</v>
      </c>
      <c r="E19">
        <v>9418.5</v>
      </c>
      <c r="F19">
        <v>9623.25</v>
      </c>
      <c r="G19">
        <v>9828</v>
      </c>
    </row>
    <row r="20" spans="1:8" x14ac:dyDescent="0.25">
      <c r="A20" t="s">
        <v>126</v>
      </c>
      <c r="B20" s="22" t="s">
        <v>147</v>
      </c>
      <c r="C20">
        <v>11000</v>
      </c>
      <c r="D20">
        <v>11192.5</v>
      </c>
      <c r="E20">
        <v>11385.000000000002</v>
      </c>
      <c r="F20">
        <v>11632.500000000004</v>
      </c>
      <c r="G20">
        <v>11880.000000000004</v>
      </c>
    </row>
    <row r="21" spans="1:8" x14ac:dyDescent="0.25">
      <c r="A21" t="s">
        <v>126</v>
      </c>
      <c r="B21" s="22" t="s">
        <v>139</v>
      </c>
      <c r="C21">
        <v>11306.19747899158</v>
      </c>
      <c r="D21">
        <v>11504.055934873933</v>
      </c>
      <c r="E21">
        <v>11701.914390756288</v>
      </c>
      <c r="F21">
        <v>11956.303834033601</v>
      </c>
      <c r="G21">
        <v>12210.693277310911</v>
      </c>
    </row>
    <row r="22" spans="1:8" x14ac:dyDescent="0.25">
      <c r="A22" t="s">
        <v>128</v>
      </c>
      <c r="B22" s="22" t="s">
        <v>147</v>
      </c>
      <c r="C22">
        <v>19479.595448798998</v>
      </c>
      <c r="D22">
        <v>19820.488369152983</v>
      </c>
      <c r="E22">
        <v>20161.381289506968</v>
      </c>
      <c r="F22">
        <v>20599.672187104949</v>
      </c>
      <c r="G22">
        <v>21037.963084702926</v>
      </c>
    </row>
    <row r="23" spans="1:8" x14ac:dyDescent="0.25">
      <c r="A23" t="s">
        <v>128</v>
      </c>
      <c r="B23" s="22" t="s">
        <v>139</v>
      </c>
      <c r="C23">
        <v>24556.183987205262</v>
      </c>
      <c r="D23">
        <v>24985.917206981358</v>
      </c>
      <c r="E23">
        <v>25415.650426757453</v>
      </c>
      <c r="F23">
        <v>25968.164566469575</v>
      </c>
      <c r="G23">
        <v>26520.678706181694</v>
      </c>
    </row>
    <row r="25" spans="1:8" x14ac:dyDescent="0.25">
      <c r="A25" s="1" t="s">
        <v>148</v>
      </c>
      <c r="B25" s="30"/>
      <c r="C25" s="1">
        <v>2030</v>
      </c>
      <c r="D25" s="1">
        <v>2035</v>
      </c>
      <c r="E25" s="1">
        <v>2040</v>
      </c>
      <c r="F25" s="1">
        <v>2045</v>
      </c>
      <c r="G25" s="1">
        <v>2050</v>
      </c>
    </row>
    <row r="26" spans="1:8" ht="15.75" customHeight="1" x14ac:dyDescent="0.25">
      <c r="A26" s="20" t="s">
        <v>146</v>
      </c>
      <c r="B26" s="33" t="s">
        <v>131</v>
      </c>
      <c r="C26" s="20">
        <v>72500</v>
      </c>
      <c r="D26" s="20">
        <v>60092.5</v>
      </c>
      <c r="E26" s="20">
        <v>47685</v>
      </c>
      <c r="F26" s="20">
        <v>46282.5</v>
      </c>
      <c r="G26" s="20">
        <v>44880</v>
      </c>
    </row>
    <row r="51" spans="1:1" x14ac:dyDescent="0.25">
      <c r="A51" s="10"/>
    </row>
    <row r="52" spans="1:1" x14ac:dyDescent="0.25">
      <c r="A52" s="10"/>
    </row>
    <row r="53" spans="1:1" x14ac:dyDescent="0.25">
      <c r="A53" s="10"/>
    </row>
  </sheetData>
  <hyperlinks>
    <hyperlink ref="J9" r:id="rId1" xr:uid="{CE9F9B0E-9E2A-47B7-B22D-138BCB7505E0}"/>
    <hyperlink ref="J11" r:id="rId2" xr:uid="{98713BF8-B849-4531-9EE7-1277306D9B39}"/>
  </hyperlinks>
  <pageMargins left="0.7" right="0.7" top="0.75" bottom="0.75" header="0.3" footer="0.3"/>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601371D2C0744E95EDB36EE7F72604" ma:contentTypeVersion="4" ma:contentTypeDescription="Crée un document." ma:contentTypeScope="" ma:versionID="e004e260ee11bb64dd2f07368fd91557">
  <xsd:schema xmlns:xsd="http://www.w3.org/2001/XMLSchema" xmlns:xs="http://www.w3.org/2001/XMLSchema" xmlns:p="http://schemas.microsoft.com/office/2006/metadata/properties" xmlns:ns2="593b26bd-d1fb-45b5-8067-626a89419808" targetNamespace="http://schemas.microsoft.com/office/2006/metadata/properties" ma:root="true" ma:fieldsID="cee9011ae64ffdaaf589f3c027452f61" ns2:_="">
    <xsd:import namespace="593b26bd-d1fb-45b5-8067-626a8941980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3b26bd-d1fb-45b5-8067-626a894198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5C3968-8E67-4B97-A884-3053E9B655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3b26bd-d1fb-45b5-8067-626a894198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F50B01-2464-45FA-8DB6-4E22448D4E4F}">
  <ds:schemaRefs>
    <ds:schemaRef ds:uri="http://purl.org/dc/dcmitype/"/>
    <ds:schemaRef ds:uri="593b26bd-d1fb-45b5-8067-626a89419808"/>
    <ds:schemaRef ds:uri="http://schemas.microsoft.com/office/2006/documentManagement/types"/>
    <ds:schemaRef ds:uri="http://schemas.microsoft.com/office/2006/metadata/properties"/>
    <ds:schemaRef ds:uri="http://purl.org/dc/terms/"/>
    <ds:schemaRef ds:uri="http://schemas.microsoft.com/office/infopath/2007/PartnerControls"/>
    <ds:schemaRef ds:uri="http://purl.org/dc/elements/1.1/"/>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84072434-B360-448C-84B5-791F94E9FA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EV electricity demand</vt:lpstr>
      <vt:lpstr>Norm. EV profiles</vt:lpstr>
      <vt:lpstr>EV and V2G input data</vt:lpstr>
      <vt:lpstr>Installed capacities</vt:lpstr>
      <vt:lpstr>Energy production</vt:lpstr>
      <vt:lpstr>Electricity demand</vt:lpstr>
      <vt:lpstr>CO2 &amp; Fuel prices</vt:lpstr>
      <vt:lpstr>Investment costs</vt:lpstr>
      <vt:lpstr>Comparison of scenarios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Arven Syla</dc:creator>
  <cp:keywords/>
  <dc:description/>
  <cp:lastModifiedBy>Arven Syla</cp:lastModifiedBy>
  <cp:revision/>
  <dcterms:created xsi:type="dcterms:W3CDTF">2015-06-05T18:17:20Z</dcterms:created>
  <dcterms:modified xsi:type="dcterms:W3CDTF">2025-03-04T18:29:36Z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0x0101000C601371D2C0744E95EDB36EE7F72604</vt:lpwstr>
  </property>
</Properties>
</file>