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vkutsevalova\Desktop\"/>
    </mc:Choice>
  </mc:AlternateContent>
  <xr:revisionPtr revIDLastSave="0" documentId="8_{5A7E496B-1EA8-45B6-86E7-9010368D418F}" xr6:coauthVersionLast="47" xr6:coauthVersionMax="47" xr10:uidLastSave="{00000000-0000-0000-0000-000000000000}"/>
  <workbookProtection workbookAlgorithmName="SHA-512" workbookHashValue="k5TY1nOoF1KiudfcAyQaFLGyLKs75YIfvmpMnLguc7XPJ4Ih2s1Ij8uuof5aouyNkIzEo4COYBsYLFGad19OcA==" workbookSaltValue="dZoHhBJfsVAd0JNG8KkQsw==" workbookSpinCount="100000" lockStructure="1"/>
  <bookViews>
    <workbookView xWindow="7020" yWindow="1890" windowWidth="15405" windowHeight="13710" activeTab="1" xr2:uid="{51305613-98D8-4B1A-9686-D9AF0240D673}"/>
  </bookViews>
  <sheets>
    <sheet name="Introduction 4" sheetId="7" r:id="rId1"/>
    <sheet name="Project 4-Accumulated IA-Graphs" sheetId="3" r:id="rId2"/>
    <sheet name="Project 4-Extra Payments" sheetId="8" r:id="rId3"/>
    <sheet name="_56F9DC9755BA473782653E2940F9" sheetId="6" state="veryHidden" r:id="rId4"/>
  </sheets>
  <definedNames>
    <definedName name="_56F9DC9755BA473782653E2940F9FormId">"mHXVGbCXLES3TshVsNh8r0TZxa3WZKZPjayBWVx8sdpUQlc0VEJXNTQ0UVQyQU5ZNEdNWThTQzdBWS4u"</definedName>
    <definedName name="_56F9DC9755BA473782653E2940F9ResponseSheet">"Form1"</definedName>
    <definedName name="_56F9DC9755BA473782653E2940F9SourceDocId">"{98b3eb2c-5d83-4ceb-9f7f-d381f7dfed77}"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8" l="1"/>
  <c r="D8" i="8" l="1"/>
  <c r="S3" i="8"/>
  <c r="K3" i="8"/>
  <c r="P3" i="8"/>
  <c r="D9" i="8"/>
  <c r="D8" i="3"/>
  <c r="D9" i="3"/>
  <c r="O3" i="8" l="1"/>
  <c r="S4" i="8" s="1"/>
  <c r="Q3" i="8"/>
  <c r="R3" i="8" s="1"/>
  <c r="H3" i="8"/>
  <c r="G3" i="8" s="1"/>
  <c r="H13" i="3"/>
  <c r="H14" i="3"/>
  <c r="H15" i="3"/>
  <c r="H23" i="3" s="1"/>
  <c r="H16" i="3"/>
  <c r="H17" i="3"/>
  <c r="H12" i="3"/>
  <c r="H5" i="3"/>
  <c r="H6" i="3"/>
  <c r="H7" i="3"/>
  <c r="H8" i="3"/>
  <c r="H9" i="3"/>
  <c r="H4" i="3"/>
  <c r="G13" i="3"/>
  <c r="G21" i="3" s="1"/>
  <c r="G14" i="3"/>
  <c r="G15" i="3"/>
  <c r="G16" i="3"/>
  <c r="G17" i="3"/>
  <c r="G12" i="3"/>
  <c r="G20" i="3" s="1"/>
  <c r="G5" i="3"/>
  <c r="G6" i="3"/>
  <c r="G7" i="3"/>
  <c r="G8" i="3"/>
  <c r="G9" i="3"/>
  <c r="G4" i="3"/>
  <c r="H20" i="3"/>
  <c r="H22" i="3"/>
  <c r="G24" i="3"/>
  <c r="G23" i="3"/>
  <c r="G22" i="3"/>
  <c r="H21" i="3" l="1"/>
  <c r="H28" i="3" s="1"/>
  <c r="H24" i="3"/>
  <c r="P4" i="8"/>
  <c r="Q4" i="8" s="1"/>
  <c r="R4" i="8" s="1"/>
  <c r="K4" i="8"/>
  <c r="H4" i="8" s="1"/>
  <c r="G4" i="8" s="1"/>
  <c r="I3" i="8"/>
  <c r="G25" i="3"/>
  <c r="H25" i="3"/>
  <c r="H29" i="3"/>
  <c r="H30" i="3"/>
  <c r="H31" i="3"/>
  <c r="H32" i="3"/>
  <c r="G28" i="3"/>
  <c r="G29" i="3"/>
  <c r="G30" i="3"/>
  <c r="G31" i="3"/>
  <c r="G32" i="3"/>
  <c r="O4" i="8" l="1"/>
  <c r="S5" i="8" s="1"/>
  <c r="J3" i="8"/>
  <c r="I4" i="8"/>
  <c r="K5" i="8"/>
  <c r="H5" i="8" s="1"/>
  <c r="G5" i="8" s="1"/>
  <c r="J4" i="8" l="1"/>
  <c r="I5" i="8"/>
  <c r="K6" i="8"/>
  <c r="H6" i="8" s="1"/>
  <c r="G6" i="8" s="1"/>
  <c r="J5" i="8" l="1"/>
  <c r="I6" i="8"/>
  <c r="J6" i="8" l="1"/>
  <c r="K7" i="8"/>
  <c r="H7" i="8" s="1"/>
  <c r="G7" i="8" s="1"/>
  <c r="I7" i="8" l="1"/>
  <c r="J7" i="8"/>
  <c r="K8" i="8"/>
  <c r="H8" i="8" s="1"/>
  <c r="G8" i="8" s="1"/>
  <c r="I8" i="8" l="1"/>
  <c r="J8" i="8"/>
  <c r="K9" i="8"/>
  <c r="H9" i="8" s="1"/>
  <c r="G9" i="8" s="1"/>
  <c r="I9" i="8" l="1"/>
  <c r="J9" i="8"/>
  <c r="K10" i="8"/>
  <c r="H10" i="8" s="1"/>
  <c r="G10" i="8" s="1"/>
  <c r="I10" i="8" l="1"/>
  <c r="J10" i="8"/>
  <c r="K11" i="8"/>
  <c r="H11" i="8" s="1"/>
  <c r="G11" i="8" s="1"/>
  <c r="I11" i="8" l="1"/>
  <c r="J11" i="8"/>
  <c r="K12" i="8"/>
  <c r="H12" i="8" s="1"/>
  <c r="I12" i="8" l="1"/>
  <c r="J12" i="8"/>
  <c r="K13" i="8"/>
  <c r="H13" i="8" s="1"/>
  <c r="G13" i="8" s="1"/>
  <c r="I13" i="8" l="1"/>
  <c r="J13" i="8" s="1"/>
  <c r="K14" i="8"/>
  <c r="H14" i="8" s="1"/>
  <c r="G14" i="8" s="1"/>
  <c r="I14" i="8" l="1"/>
  <c r="J14" i="8"/>
  <c r="K15" i="8"/>
  <c r="H15" i="8" s="1"/>
  <c r="G15" i="8" s="1"/>
  <c r="I15" i="8" l="1"/>
  <c r="J15" i="8"/>
  <c r="K16" i="8"/>
  <c r="H16" i="8" s="1"/>
  <c r="G16" i="8" s="1"/>
  <c r="I16" i="8" l="1"/>
  <c r="J16" i="8" s="1"/>
  <c r="K17" i="8"/>
  <c r="H17" i="8" s="1"/>
  <c r="G17" i="8" s="1"/>
  <c r="I17" i="8" l="1"/>
  <c r="J17" i="8" s="1"/>
  <c r="K18" i="8"/>
  <c r="H18" i="8" s="1"/>
  <c r="G18" i="8" s="1"/>
  <c r="I18" i="8" l="1"/>
  <c r="J18" i="8" s="1"/>
  <c r="K19" i="8"/>
  <c r="H19" i="8" s="1"/>
  <c r="G19" i="8" s="1"/>
  <c r="I19" i="8" l="1"/>
  <c r="J19" i="8" s="1"/>
  <c r="K20" i="8"/>
  <c r="H20" i="8" s="1"/>
  <c r="G20" i="8" s="1"/>
  <c r="I20" i="8" l="1"/>
  <c r="J20" i="8" s="1"/>
  <c r="K21" i="8"/>
  <c r="H21" i="8" s="1"/>
  <c r="G21" i="8" s="1"/>
  <c r="I21" i="8" l="1"/>
  <c r="J21" i="8" s="1"/>
  <c r="K22" i="8"/>
  <c r="H22" i="8" s="1"/>
  <c r="G22" i="8" s="1"/>
  <c r="I22" i="8" l="1"/>
  <c r="J22" i="8" s="1"/>
  <c r="K23" i="8"/>
  <c r="H23" i="8" s="1"/>
  <c r="G23" i="8" s="1"/>
  <c r="I23" i="8" l="1"/>
  <c r="J23" i="8" s="1"/>
  <c r="K24" i="8"/>
  <c r="H24" i="8" s="1"/>
  <c r="G24" i="8" s="1"/>
  <c r="I24" i="8" l="1"/>
  <c r="J24" i="8" s="1"/>
  <c r="K25" i="8"/>
  <c r="H25" i="8" s="1"/>
  <c r="G25" i="8" s="1"/>
  <c r="I25" i="8" l="1"/>
  <c r="J25" i="8" s="1"/>
  <c r="K26" i="8"/>
  <c r="H26" i="8" s="1"/>
  <c r="G26" i="8" s="1"/>
  <c r="I26" i="8" l="1"/>
  <c r="J26" i="8" s="1"/>
  <c r="K27" i="8"/>
  <c r="H27" i="8" s="1"/>
  <c r="G27" i="8" s="1"/>
  <c r="I27" i="8" l="1"/>
  <c r="J27" i="8" s="1"/>
  <c r="K28" i="8"/>
  <c r="H28" i="8" s="1"/>
  <c r="G28" i="8" s="1"/>
  <c r="I28" i="8" l="1"/>
  <c r="J28" i="8" s="1"/>
  <c r="K29" i="8"/>
  <c r="H29" i="8" s="1"/>
  <c r="G29" i="8" s="1"/>
  <c r="I29" i="8" l="1"/>
  <c r="J29" i="8" s="1"/>
  <c r="K30" i="8"/>
  <c r="H30" i="8" s="1"/>
  <c r="G30" i="8" s="1"/>
  <c r="I30" i="8" l="1"/>
  <c r="J30" i="8" s="1"/>
  <c r="K31" i="8"/>
  <c r="H31" i="8" s="1"/>
  <c r="G31" i="8" s="1"/>
  <c r="I31" i="8" l="1"/>
  <c r="J31" i="8" s="1"/>
  <c r="K32" i="8"/>
  <c r="H32" i="8" s="1"/>
  <c r="G32" i="8" s="1"/>
  <c r="I32" i="8" l="1"/>
  <c r="J32" i="8"/>
  <c r="K33" i="8"/>
  <c r="H33" i="8" s="1"/>
  <c r="G33" i="8" s="1"/>
  <c r="I33" i="8" l="1"/>
  <c r="J33" i="8" s="1"/>
  <c r="K34" i="8"/>
  <c r="H34" i="8" s="1"/>
  <c r="G34" i="8" s="1"/>
  <c r="I34" i="8" l="1"/>
  <c r="J34" i="8" s="1"/>
  <c r="K35" i="8"/>
  <c r="H35" i="8" s="1"/>
  <c r="G35" i="8" s="1"/>
  <c r="I35" i="8" l="1"/>
  <c r="J35" i="8" s="1"/>
  <c r="K36" i="8"/>
  <c r="H36" i="8" s="1"/>
  <c r="G36" i="8" s="1"/>
  <c r="I36" i="8" l="1"/>
  <c r="J36" i="8" s="1"/>
  <c r="K37" i="8"/>
  <c r="H37" i="8" s="1"/>
  <c r="G37" i="8" s="1"/>
  <c r="I37" i="8" l="1"/>
  <c r="J37" i="8" s="1"/>
  <c r="K38" i="8"/>
  <c r="H38" i="8" s="1"/>
  <c r="G38" i="8" s="1"/>
  <c r="I38" i="8" l="1"/>
  <c r="J38" i="8" s="1"/>
  <c r="K39" i="8"/>
  <c r="H39" i="8" s="1"/>
  <c r="G39" i="8" s="1"/>
  <c r="I39" i="8" l="1"/>
  <c r="J39" i="8" s="1"/>
  <c r="K40" i="8"/>
  <c r="H40" i="8" s="1"/>
  <c r="G40" i="8" s="1"/>
  <c r="I40" i="8" l="1"/>
  <c r="J40" i="8" s="1"/>
  <c r="K41" i="8"/>
  <c r="H41" i="8" s="1"/>
  <c r="G41" i="8" s="1"/>
  <c r="I41" i="8" l="1"/>
  <c r="J41" i="8" s="1"/>
  <c r="K42" i="8"/>
  <c r="H42" i="8" s="1"/>
  <c r="G42" i="8" s="1"/>
  <c r="I42" i="8" l="1"/>
  <c r="J42" i="8" s="1"/>
  <c r="K43" i="8"/>
  <c r="H43" i="8" s="1"/>
  <c r="G43" i="8" s="1"/>
  <c r="I43" i="8" l="1"/>
  <c r="J43" i="8" s="1"/>
  <c r="K44" i="8"/>
  <c r="H44" i="8" s="1"/>
  <c r="G44" i="8" s="1"/>
  <c r="I44" i="8" l="1"/>
  <c r="J44" i="8" s="1"/>
  <c r="K45" i="8"/>
  <c r="H45" i="8" s="1"/>
  <c r="G45" i="8" s="1"/>
  <c r="I45" i="8" l="1"/>
  <c r="J45" i="8" s="1"/>
  <c r="K46" i="8"/>
  <c r="H46" i="8" s="1"/>
  <c r="G46" i="8" s="1"/>
  <c r="I46" i="8" l="1"/>
  <c r="J46" i="8" s="1"/>
  <c r="K47" i="8"/>
  <c r="H47" i="8" s="1"/>
  <c r="G47" i="8" s="1"/>
  <c r="I47" i="8" l="1"/>
  <c r="J47" i="8"/>
  <c r="K48" i="8"/>
  <c r="H48" i="8" s="1"/>
  <c r="G48" i="8" s="1"/>
  <c r="I48" i="8" l="1"/>
  <c r="J48" i="8" s="1"/>
  <c r="K49" i="8"/>
  <c r="H49" i="8" s="1"/>
  <c r="G49" i="8" s="1"/>
  <c r="I49" i="8" l="1"/>
  <c r="J49" i="8" s="1"/>
  <c r="K50" i="8"/>
  <c r="H50" i="8" s="1"/>
  <c r="G50" i="8" s="1"/>
  <c r="I50" i="8" l="1"/>
  <c r="J50" i="8" s="1"/>
  <c r="K51" i="8"/>
  <c r="H51" i="8" s="1"/>
  <c r="G51" i="8" s="1"/>
  <c r="I51" i="8" l="1"/>
  <c r="J51" i="8" s="1"/>
  <c r="K52" i="8"/>
  <c r="H52" i="8" s="1"/>
  <c r="G52" i="8" s="1"/>
  <c r="I52" i="8" l="1"/>
  <c r="J52" i="8" s="1"/>
  <c r="K53" i="8"/>
  <c r="H53" i="8" l="1"/>
  <c r="G53" i="8" s="1"/>
  <c r="I53" i="8" l="1"/>
  <c r="J53" i="8" s="1"/>
  <c r="K54" i="8"/>
  <c r="H54" i="8" s="1"/>
  <c r="G54" i="8" s="1"/>
  <c r="I54" i="8" l="1"/>
  <c r="J54" i="8" s="1"/>
  <c r="K55" i="8"/>
  <c r="H55" i="8" s="1"/>
  <c r="G55" i="8" s="1"/>
  <c r="I55" i="8" l="1"/>
  <c r="J55" i="8" s="1"/>
  <c r="K56" i="8"/>
  <c r="H56" i="8" s="1"/>
  <c r="G56" i="8" s="1"/>
  <c r="I56" i="8" l="1"/>
  <c r="J56" i="8" s="1"/>
  <c r="K57" i="8"/>
  <c r="H57" i="8" s="1"/>
  <c r="G57" i="8" s="1"/>
  <c r="K58" i="8" l="1"/>
  <c r="H58" i="8" s="1"/>
  <c r="G58" i="8" s="1"/>
  <c r="I57" i="8"/>
  <c r="J57" i="8" s="1"/>
  <c r="K59" i="8"/>
  <c r="H59" i="8" s="1"/>
  <c r="G59" i="8" s="1"/>
  <c r="I58" i="8" l="1"/>
  <c r="J58" i="8" s="1"/>
  <c r="K60" i="8"/>
  <c r="H60" i="8" s="1"/>
  <c r="G60" i="8" s="1"/>
  <c r="I59" i="8" l="1"/>
  <c r="J59" i="8" s="1"/>
  <c r="K61" i="8"/>
  <c r="H61" i="8" s="1"/>
  <c r="G61" i="8" s="1"/>
  <c r="I60" i="8" l="1"/>
  <c r="J60" i="8" s="1"/>
  <c r="K62" i="8"/>
  <c r="H62" i="8" s="1"/>
  <c r="G62" i="8" s="1"/>
  <c r="I61" i="8" l="1"/>
  <c r="J61" i="8" s="1"/>
  <c r="K63" i="8"/>
  <c r="H63" i="8" s="1"/>
  <c r="I62" i="8" l="1"/>
  <c r="J62" i="8" s="1"/>
  <c r="I63" i="8" l="1"/>
  <c r="J63" i="8" s="1"/>
  <c r="P5" i="8"/>
  <c r="O5" i="8" l="1"/>
  <c r="S6" i="8" s="1"/>
  <c r="Q5" i="8"/>
  <c r="R5" i="8" s="1"/>
  <c r="P6" i="8"/>
  <c r="Q6" i="8" l="1"/>
  <c r="R6" i="8" s="1"/>
  <c r="O6" i="8"/>
  <c r="S7" i="8" s="1"/>
  <c r="P7" i="8" s="1"/>
  <c r="Q7" i="8" s="1"/>
  <c r="R7" i="8" s="1"/>
  <c r="O7" i="8" l="1"/>
  <c r="S8" i="8" s="1"/>
  <c r="P8" i="8"/>
  <c r="Q8" i="8" s="1"/>
  <c r="R8" i="8" s="1"/>
  <c r="O8" i="8" l="1"/>
  <c r="S9" i="8" s="1"/>
  <c r="P9" i="8"/>
  <c r="Q9" i="8" s="1"/>
  <c r="R9" i="8" s="1"/>
  <c r="O9" i="8" l="1"/>
  <c r="S10" i="8" s="1"/>
  <c r="P10" i="8"/>
  <c r="Q10" i="8" s="1"/>
  <c r="R10" i="8" s="1"/>
  <c r="O10" i="8" l="1"/>
  <c r="S11" i="8" s="1"/>
  <c r="P11" i="8"/>
  <c r="Q11" i="8" s="1"/>
  <c r="R11" i="8" s="1"/>
  <c r="O11" i="8" l="1"/>
  <c r="S12" i="8" s="1"/>
  <c r="P12" i="8"/>
  <c r="Q12" i="8" s="1"/>
  <c r="R12" i="8" s="1"/>
  <c r="O12" i="8" l="1"/>
  <c r="S13" i="8" s="1"/>
  <c r="P13" i="8"/>
  <c r="Q13" i="8" s="1"/>
  <c r="R13" i="8" s="1"/>
  <c r="O13" i="8" l="1"/>
  <c r="S14" i="8" s="1"/>
  <c r="P14" i="8"/>
  <c r="Q14" i="8" s="1"/>
  <c r="R14" i="8" s="1"/>
  <c r="O14" i="8" l="1"/>
  <c r="S15" i="8" s="1"/>
  <c r="P15" i="8"/>
  <c r="Q15" i="8" s="1"/>
  <c r="R15" i="8" s="1"/>
  <c r="O15" i="8" l="1"/>
  <c r="S16" i="8" s="1"/>
  <c r="P16" i="8"/>
  <c r="Q16" i="8" s="1"/>
  <c r="R16" i="8" s="1"/>
  <c r="O16" i="8" l="1"/>
  <c r="S17" i="8" s="1"/>
  <c r="P17" i="8"/>
  <c r="Q17" i="8" s="1"/>
  <c r="R17" i="8" s="1"/>
  <c r="O17" i="8" l="1"/>
  <c r="S18" i="8" s="1"/>
  <c r="P18" i="8"/>
  <c r="Q18" i="8" s="1"/>
  <c r="R18" i="8" s="1"/>
  <c r="O18" i="8" l="1"/>
  <c r="S19" i="8" s="1"/>
  <c r="P19" i="8"/>
  <c r="Q19" i="8" s="1"/>
  <c r="R19" i="8" s="1"/>
  <c r="O19" i="8" l="1"/>
  <c r="S20" i="8" s="1"/>
  <c r="P20" i="8"/>
  <c r="Q20" i="8" s="1"/>
  <c r="R20" i="8" s="1"/>
  <c r="O20" i="8" l="1"/>
  <c r="S21" i="8" s="1"/>
  <c r="P21" i="8"/>
  <c r="Q21" i="8" s="1"/>
  <c r="R21" i="8" s="1"/>
  <c r="O21" i="8" l="1"/>
  <c r="S22" i="8" s="1"/>
  <c r="P22" i="8"/>
  <c r="Q22" i="8" s="1"/>
  <c r="R22" i="8" s="1"/>
  <c r="O22" i="8" l="1"/>
  <c r="S23" i="8" s="1"/>
  <c r="P23" i="8"/>
  <c r="Q23" i="8" s="1"/>
  <c r="R23" i="8" s="1"/>
  <c r="O23" i="8" l="1"/>
  <c r="S24" i="8" s="1"/>
  <c r="P24" i="8"/>
  <c r="Q24" i="8" s="1"/>
  <c r="R24" i="8" s="1"/>
  <c r="O24" i="8" l="1"/>
  <c r="S25" i="8" s="1"/>
  <c r="P25" i="8"/>
  <c r="Q25" i="8" s="1"/>
  <c r="R25" i="8" s="1"/>
  <c r="O25" i="8" l="1"/>
  <c r="S26" i="8" s="1"/>
  <c r="P26" i="8"/>
  <c r="O26" i="8" l="1"/>
  <c r="S27" i="8" s="1"/>
  <c r="P27" i="8"/>
  <c r="Q26" i="8"/>
  <c r="R26" i="8" s="1"/>
  <c r="Q27" i="8"/>
  <c r="R27" i="8" s="1"/>
  <c r="O27" i="8" l="1"/>
  <c r="S28" i="8" s="1"/>
  <c r="P28" i="8"/>
  <c r="Q28" i="8" s="1"/>
  <c r="O28" i="8" l="1"/>
  <c r="S29" i="8" s="1"/>
  <c r="P29" i="8"/>
  <c r="R28" i="8"/>
  <c r="O29" i="8" l="1"/>
  <c r="S30" i="8" s="1"/>
  <c r="P30" i="8" s="1"/>
  <c r="O30" i="8" s="1"/>
  <c r="S31" i="8" s="1"/>
  <c r="P31" i="8" s="1"/>
  <c r="O31" i="8" s="1"/>
  <c r="Q29" i="8"/>
  <c r="S32" i="8" l="1"/>
  <c r="R29" i="8"/>
  <c r="Q30" i="8"/>
  <c r="R30" i="8" l="1"/>
  <c r="P32" i="8"/>
  <c r="O32" i="8" l="1"/>
  <c r="S33" i="8" s="1"/>
  <c r="Q31" i="8"/>
  <c r="P33" i="8"/>
  <c r="O33" i="8" l="1"/>
  <c r="S34" i="8" s="1"/>
  <c r="R31" i="8"/>
  <c r="Q32" i="8"/>
  <c r="R32" i="8" l="1"/>
  <c r="P34" i="8"/>
  <c r="O34" i="8" l="1"/>
  <c r="S35" i="8" s="1"/>
  <c r="Q33" i="8"/>
  <c r="P35" i="8"/>
  <c r="O35" i="8" l="1"/>
  <c r="S36" i="8" s="1"/>
  <c r="R33" i="8"/>
  <c r="Q34" i="8"/>
  <c r="R34" i="8" l="1"/>
  <c r="P36" i="8"/>
  <c r="O36" i="8" l="1"/>
  <c r="S37" i="8" s="1"/>
  <c r="Q35" i="8"/>
  <c r="P37" i="8"/>
  <c r="O37" i="8" l="1"/>
  <c r="S38" i="8" s="1"/>
  <c r="R35" i="8"/>
  <c r="Q36" i="8"/>
  <c r="R36" i="8" l="1"/>
  <c r="P38" i="8"/>
  <c r="O38" i="8" l="1"/>
  <c r="S39" i="8" s="1"/>
  <c r="Q37" i="8"/>
  <c r="P39" i="8"/>
  <c r="O39" i="8" l="1"/>
  <c r="S40" i="8" s="1"/>
  <c r="R37" i="8"/>
  <c r="Q38" i="8"/>
  <c r="R38" i="8" l="1"/>
  <c r="P40" i="8"/>
  <c r="O40" i="8" l="1"/>
  <c r="S41" i="8" s="1"/>
  <c r="Q39" i="8"/>
  <c r="P41" i="8"/>
  <c r="O41" i="8" l="1"/>
  <c r="S42" i="8" s="1"/>
  <c r="R39" i="8"/>
  <c r="Q40" i="8"/>
  <c r="R40" i="8" l="1"/>
  <c r="P42" i="8"/>
  <c r="O42" i="8" l="1"/>
  <c r="S43" i="8" s="1"/>
  <c r="Q41" i="8"/>
  <c r="P43" i="8"/>
  <c r="O43" i="8" l="1"/>
  <c r="S44" i="8" s="1"/>
  <c r="R41" i="8"/>
  <c r="Q42" i="8"/>
  <c r="R42" i="8" l="1"/>
  <c r="P44" i="8"/>
  <c r="O44" i="8" l="1"/>
  <c r="S45" i="8" s="1"/>
  <c r="Q43" i="8"/>
  <c r="P45" i="8"/>
  <c r="O45" i="8" l="1"/>
  <c r="S46" i="8" s="1"/>
  <c r="R43" i="8"/>
  <c r="Q44" i="8"/>
  <c r="R44" i="8" l="1"/>
  <c r="P46" i="8"/>
  <c r="O46" i="8" l="1"/>
  <c r="S47" i="8" s="1"/>
  <c r="Q45" i="8"/>
  <c r="P47" i="8"/>
  <c r="O47" i="8" l="1"/>
  <c r="S48" i="8" s="1"/>
  <c r="R45" i="8"/>
  <c r="Q46" i="8"/>
  <c r="R46" i="8" l="1"/>
  <c r="P48" i="8"/>
  <c r="O48" i="8" l="1"/>
  <c r="S49" i="8" s="1"/>
  <c r="Q47" i="8"/>
  <c r="P49" i="8"/>
  <c r="O49" i="8" l="1"/>
  <c r="S50" i="8" s="1"/>
  <c r="R47" i="8"/>
  <c r="Q48" i="8"/>
  <c r="R48" i="8" l="1"/>
  <c r="P50" i="8"/>
  <c r="O50" i="8" l="1"/>
  <c r="S51" i="8" s="1"/>
  <c r="Q49" i="8"/>
  <c r="P51" i="8"/>
  <c r="O51" i="8" l="1"/>
  <c r="S52" i="8" s="1"/>
  <c r="R49" i="8"/>
  <c r="Q50" i="8"/>
  <c r="R50" i="8" l="1"/>
  <c r="P52" i="8"/>
  <c r="O52" i="8" l="1"/>
  <c r="S53" i="8" s="1"/>
  <c r="Q51" i="8"/>
  <c r="P53" i="8"/>
  <c r="O53" i="8" l="1"/>
  <c r="S54" i="8" s="1"/>
  <c r="R51" i="8"/>
  <c r="Q52" i="8"/>
  <c r="R52" i="8" l="1"/>
  <c r="P54" i="8"/>
  <c r="O54" i="8" l="1"/>
  <c r="S55" i="8" s="1"/>
  <c r="Q53" i="8"/>
  <c r="P55" i="8"/>
  <c r="O55" i="8" l="1"/>
  <c r="S56" i="8" s="1"/>
  <c r="R53" i="8"/>
  <c r="Q54" i="8"/>
  <c r="R54" i="8" l="1"/>
  <c r="P56" i="8"/>
  <c r="O56" i="8" l="1"/>
  <c r="S57" i="8" s="1"/>
  <c r="Q55" i="8"/>
  <c r="P57" i="8"/>
  <c r="O57" i="8" l="1"/>
  <c r="S58" i="8" s="1"/>
  <c r="R55" i="8"/>
  <c r="Q56" i="8"/>
  <c r="R56" i="8" l="1"/>
  <c r="P58" i="8"/>
  <c r="O58" i="8" l="1"/>
  <c r="S59" i="8" s="1"/>
  <c r="Q57" i="8"/>
  <c r="P59" i="8"/>
  <c r="O59" i="8" l="1"/>
  <c r="S60" i="8" s="1"/>
  <c r="R57" i="8"/>
  <c r="Q58" i="8"/>
  <c r="R58" i="8" l="1"/>
  <c r="P60" i="8"/>
  <c r="O60" i="8" l="1"/>
  <c r="S61" i="8" s="1"/>
  <c r="Q59" i="8"/>
  <c r="P61" i="8"/>
  <c r="O61" i="8" l="1"/>
  <c r="S62" i="8" s="1"/>
  <c r="R59" i="8"/>
  <c r="Q60" i="8"/>
  <c r="R60" i="8" l="1"/>
  <c r="P62" i="8"/>
  <c r="O62" i="8" l="1"/>
  <c r="S63" i="8" s="1"/>
  <c r="Q61" i="8"/>
  <c r="P63" i="8"/>
  <c r="O63" i="8" s="1"/>
  <c r="R61" i="8" l="1"/>
  <c r="Q62" i="8"/>
  <c r="R62" i="8" l="1"/>
  <c r="Q63" i="8"/>
  <c r="R63" i="8" s="1"/>
</calcChain>
</file>

<file path=xl/sharedStrings.xml><?xml version="1.0" encoding="utf-8"?>
<sst xmlns="http://schemas.openxmlformats.org/spreadsheetml/2006/main" count="64" uniqueCount="51">
  <si>
    <t>Credit Card Loan Problem:</t>
  </si>
  <si>
    <t>Given:</t>
  </si>
  <si>
    <t>Enter Values Bellow:</t>
  </si>
  <si>
    <t>Low  Risk</t>
  </si>
  <si>
    <t>High Risk</t>
  </si>
  <si>
    <t>Time in Years</t>
  </si>
  <si>
    <t xml:space="preserve">&lt;Princilap Amount&gt; </t>
  </si>
  <si>
    <t xml:space="preserve">&lt;Principal Amount &gt; </t>
  </si>
  <si>
    <t>&lt;Total Loan Amout&gt; (d*k*t)</t>
  </si>
  <si>
    <t>&lt;Total  Loan Amount&gt; (d*k*t)</t>
  </si>
  <si>
    <t>&lt;Total Loan Amount&gt; - &lt;Principal Amount&gt;</t>
  </si>
  <si>
    <t>&lt;Accumulated Interest Amount&gt;</t>
  </si>
  <si>
    <t>Low Risk</t>
  </si>
  <si>
    <t>Months</t>
  </si>
  <si>
    <t>Monthly Paymenat, (d)</t>
  </si>
  <si>
    <t>Monthly Interest Amount Paid, (I)</t>
  </si>
  <si>
    <t>Accumulated Interest Amount</t>
  </si>
  <si>
    <t>Accumulating Loan Amount, (P+I)</t>
  </si>
  <si>
    <t>Principal Amount, (P)</t>
  </si>
  <si>
    <t>Extra Payment</t>
  </si>
  <si>
    <t>Monthly Interest Amount, (I)</t>
  </si>
  <si>
    <t>Accumulating Interest Amount</t>
  </si>
  <si>
    <t>mHXVGbCXLES3TshVsNh8r0TZxa3WZKZPjayBWVx8sdpUQlc0VEJXNTQ0UVQyQU5ZNEdNWThTQzdBWS4u</t>
  </si>
  <si>
    <t>Form1</t>
  </si>
  <si>
    <t>{98b3eb2c-5d83-4ceb-9f7f-d381f7dfed77}</t>
  </si>
  <si>
    <t>* Principal amount</t>
  </si>
  <si>
    <t>* Number of regular payments</t>
  </si>
  <si>
    <t>* Interest rate</t>
  </si>
  <si>
    <t>Sheet: Extra Payments:</t>
  </si>
  <si>
    <t>Loan Amount (Principal Amount)</t>
  </si>
  <si>
    <t>Number of Regular Payment per Year</t>
  </si>
  <si>
    <t xml:space="preserve">Loan Amount (Principal Amount) </t>
  </si>
  <si>
    <t xml:space="preserve">Number of Regular Payment per Year </t>
  </si>
  <si>
    <t xml:space="preserve">Interest Rate-Low Risk </t>
  </si>
  <si>
    <t xml:space="preserve">Interest Rate-High Risk </t>
  </si>
  <si>
    <t>Regular Payment: Low Risk</t>
  </si>
  <si>
    <t xml:space="preserve">Regular Payment: High Risk </t>
  </si>
  <si>
    <t>Interest Rate-Low Risk</t>
  </si>
  <si>
    <t>Interest Rate-High Risk</t>
  </si>
  <si>
    <t>Monthly Payment: Low Risk</t>
  </si>
  <si>
    <t>Monthly Payment: High Risk</t>
  </si>
  <si>
    <t>Sheet: Accumulated Interest Amount (IA)-Graphs:</t>
  </si>
  <si>
    <t>Project Personal Finance: Credit Card Accumulated Interest Amount Management</t>
  </si>
  <si>
    <t>The dashboard was created with the intent to display and understand changes</t>
  </si>
  <si>
    <t xml:space="preserve"> in the accumulated interest amount for two cases: low-risk and high-risk credit cards accounts.</t>
  </si>
  <si>
    <t>Variables can be entered in the gray area under the column "Enter Values Bellow" :</t>
  </si>
  <si>
    <t>This sheet provides the experience of reducing an interest amount by means of extra payments.</t>
  </si>
  <si>
    <t>In the grey area under the " Extra Payment" regular or single payments can be made</t>
  </si>
  <si>
    <t>and immediate effect on accumulated interest amount can be observed.</t>
  </si>
  <si>
    <t>Time, (Years)</t>
  </si>
  <si>
    <t>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</si>
</sst>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002060"/>
      <name val="Arial"/>
    </font>
    <font>
      <b/>
      <i/>
      <sz val="14"/>
      <color rgb="FF0070C0"/>
      <name val="Arial"/>
    </font>
    <font>
      <sz val="14"/>
      <color rgb="FF002060"/>
      <name val="Arial"/>
    </font>
    <font>
      <sz val="14"/>
      <color rgb="FF002060"/>
      <name val="Calibri"/>
      <scheme val="minor"/>
    </font>
    <font>
      <b/>
      <sz val="14"/>
      <color rgb="FF0070C0"/>
      <name val="Calibri"/>
      <scheme val="minor"/>
    </font>
    <font>
      <sz val="11"/>
      <color theme="0"/>
      <name val="Calibri"/>
      <scheme val="minor"/>
    </font>
    <font>
      <sz val="12"/>
      <color theme="1"/>
      <name val="Arial"/>
    </font>
    <font>
      <sz val="12"/>
      <color theme="1"/>
      <name val="Calibri"/>
      <scheme val="minor"/>
    </font>
    <font>
      <b/>
      <i/>
      <sz val="11"/>
      <color theme="0"/>
      <name val="Calibri"/>
      <scheme val="minor"/>
    </font>
    <font>
      <b/>
      <i/>
      <sz val="12"/>
      <color rgb="FF375623"/>
      <name val="Calibri"/>
      <scheme val="minor"/>
    </font>
    <font>
      <b/>
      <i/>
      <sz val="11"/>
      <color rgb="FF375623"/>
      <name val="Calibri"/>
      <scheme val="minor"/>
    </font>
    <font>
      <b/>
      <i/>
      <sz val="12"/>
      <color rgb="FFFF0000"/>
      <name val="Arial"/>
    </font>
    <font>
      <b/>
      <i/>
      <sz val="11"/>
      <color rgb="FFFF0000"/>
      <name val="Calibri"/>
      <scheme val="minor"/>
    </font>
    <font>
      <b/>
      <i/>
      <sz val="11"/>
      <color rgb="FF002060"/>
      <name val="Calibri"/>
      <scheme val="minor"/>
    </font>
    <font>
      <sz val="11"/>
      <color rgb="FF002060"/>
      <name val="Calibri"/>
      <scheme val="minor"/>
    </font>
    <font>
      <b/>
      <i/>
      <sz val="11"/>
      <color rgb="FF00B0F0"/>
      <name val="Calibri"/>
      <scheme val="minor"/>
    </font>
    <font>
      <b/>
      <i/>
      <sz val="12"/>
      <color rgb="FF0070C0"/>
      <name val="Arial"/>
    </font>
    <font>
      <b/>
      <i/>
      <sz val="11"/>
      <color rgb="FF375623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rgb="FF0070C0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b/>
      <i/>
      <sz val="14"/>
      <color rgb="FF7030A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rgb="FF7030A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rgb="FF7030A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7FAC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3F3F3F"/>
      </bottom>
      <diagonal/>
    </border>
    <border>
      <left/>
      <right style="medium">
        <color rgb="FF000000"/>
      </right>
      <top style="thin">
        <color rgb="FF3F3F3F"/>
      </top>
      <bottom style="thin">
        <color rgb="FF3F3F3F"/>
      </bottom>
      <diagonal/>
    </border>
    <border>
      <left/>
      <right style="medium">
        <color rgb="FF000000"/>
      </right>
      <top style="thin">
        <color rgb="FF3F3F3F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</cellStyleXfs>
  <cellXfs count="179">
    <xf numFmtId="0" fontId="0" fillId="0" borderId="0" xfId="0"/>
    <xf numFmtId="49" fontId="0" fillId="0" borderId="0" xfId="0" applyNumberFormat="1"/>
    <xf numFmtId="0" fontId="2" fillId="2" borderId="0" xfId="1" applyAlignment="1">
      <alignment horizontal="right"/>
    </xf>
    <xf numFmtId="0" fontId="2" fillId="2" borderId="0" xfId="1"/>
    <xf numFmtId="0" fontId="2" fillId="2" borderId="0" xfId="1" applyBorder="1" applyAlignment="1">
      <alignment horizontal="center"/>
    </xf>
    <xf numFmtId="0" fontId="2" fillId="2" borderId="0" xfId="1" applyBorder="1" applyAlignment="1">
      <alignment horizontal="left"/>
    </xf>
    <xf numFmtId="2" fontId="2" fillId="2" borderId="0" xfId="1" applyNumberFormat="1" applyBorder="1" applyAlignment="1">
      <alignment horizontal="left"/>
    </xf>
    <xf numFmtId="2" fontId="2" fillId="2" borderId="0" xfId="1" quotePrefix="1" applyNumberFormat="1" applyBorder="1"/>
    <xf numFmtId="0" fontId="3" fillId="2" borderId="8" xfId="1" applyFont="1" applyBorder="1" applyAlignment="1">
      <alignment horizontal="right"/>
    </xf>
    <xf numFmtId="0" fontId="3" fillId="2" borderId="9" xfId="1" applyFont="1" applyBorder="1" applyAlignment="1">
      <alignment horizontal="right"/>
    </xf>
    <xf numFmtId="0" fontId="3" fillId="2" borderId="7" xfId="1" applyFont="1" applyBorder="1" applyAlignment="1">
      <alignment horizontal="right"/>
    </xf>
    <xf numFmtId="0" fontId="3" fillId="2" borderId="3" xfId="1" applyFont="1" applyBorder="1" applyAlignment="1">
      <alignment horizontal="right"/>
    </xf>
    <xf numFmtId="2" fontId="3" fillId="2" borderId="15" xfId="1" applyNumberFormat="1" applyFont="1" applyBorder="1"/>
    <xf numFmtId="2" fontId="3" fillId="2" borderId="15" xfId="1" quotePrefix="1" applyNumberFormat="1" applyFont="1" applyBorder="1"/>
    <xf numFmtId="0" fontId="3" fillId="2" borderId="4" xfId="1" applyFont="1" applyBorder="1" applyAlignment="1">
      <alignment horizontal="right"/>
    </xf>
    <xf numFmtId="2" fontId="3" fillId="2" borderId="13" xfId="1" applyNumberFormat="1" applyFont="1" applyBorder="1"/>
    <xf numFmtId="2" fontId="3" fillId="2" borderId="13" xfId="1" quotePrefix="1" applyNumberFormat="1" applyFont="1" applyBorder="1"/>
    <xf numFmtId="0" fontId="3" fillId="2" borderId="5" xfId="1" applyFont="1" applyBorder="1" applyAlignment="1">
      <alignment horizontal="right"/>
    </xf>
    <xf numFmtId="2" fontId="3" fillId="2" borderId="14" xfId="1" applyNumberFormat="1" applyFont="1" applyBorder="1"/>
    <xf numFmtId="2" fontId="3" fillId="2" borderId="14" xfId="1" quotePrefix="1" applyNumberFormat="1" applyFont="1" applyBorder="1"/>
    <xf numFmtId="0" fontId="3" fillId="2" borderId="0" xfId="1" applyFont="1" applyAlignment="1">
      <alignment horizontal="right"/>
    </xf>
    <xf numFmtId="0" fontId="3" fillId="2" borderId="0" xfId="1" applyFont="1"/>
    <xf numFmtId="0" fontId="3" fillId="2" borderId="6" xfId="1" applyFont="1" applyBorder="1" applyAlignment="1">
      <alignment horizontal="right"/>
    </xf>
    <xf numFmtId="0" fontId="3" fillId="2" borderId="11" xfId="1" applyFont="1" applyBorder="1" applyAlignment="1">
      <alignment horizontal="right"/>
    </xf>
    <xf numFmtId="2" fontId="3" fillId="2" borderId="12" xfId="1" applyNumberFormat="1" applyFont="1" applyBorder="1"/>
    <xf numFmtId="2" fontId="3" fillId="2" borderId="12" xfId="1" quotePrefix="1" applyNumberFormat="1" applyFont="1" applyBorder="1"/>
    <xf numFmtId="0" fontId="3" fillId="2" borderId="16" xfId="1" applyFont="1" applyBorder="1" applyAlignment="1">
      <alignment horizontal="right"/>
    </xf>
    <xf numFmtId="2" fontId="3" fillId="2" borderId="7" xfId="1" applyNumberFormat="1" applyFont="1" applyBorder="1"/>
    <xf numFmtId="0" fontId="3" fillId="2" borderId="10" xfId="1" applyFont="1" applyBorder="1" applyAlignment="1">
      <alignment horizontal="right"/>
    </xf>
    <xf numFmtId="0" fontId="3" fillId="2" borderId="1" xfId="1" applyFont="1" applyBorder="1" applyAlignment="1">
      <alignment horizontal="right"/>
    </xf>
    <xf numFmtId="0" fontId="2" fillId="2" borderId="2" xfId="1" applyBorder="1"/>
    <xf numFmtId="0" fontId="6" fillId="2" borderId="21" xfId="1" applyFont="1" applyBorder="1" applyAlignment="1">
      <alignment horizontal="left"/>
    </xf>
    <xf numFmtId="2" fontId="6" fillId="2" borderId="1" xfId="1" applyNumberFormat="1" applyFont="1" applyBorder="1"/>
    <xf numFmtId="2" fontId="6" fillId="2" borderId="1" xfId="1" quotePrefix="1" applyNumberFormat="1" applyFont="1" applyBorder="1"/>
    <xf numFmtId="0" fontId="5" fillId="2" borderId="8" xfId="1" applyFont="1" applyBorder="1" applyAlignment="1">
      <alignment horizontal="center"/>
    </xf>
    <xf numFmtId="2" fontId="7" fillId="3" borderId="19" xfId="1" applyNumberFormat="1" applyFont="1" applyFill="1" applyBorder="1" applyAlignment="1">
      <alignment horizontal="left"/>
    </xf>
    <xf numFmtId="0" fontId="7" fillId="3" borderId="20" xfId="1" applyFont="1" applyFill="1" applyBorder="1" applyAlignment="1">
      <alignment horizontal="left"/>
    </xf>
    <xf numFmtId="2" fontId="2" fillId="2" borderId="0" xfId="1" applyNumberFormat="1"/>
    <xf numFmtId="0" fontId="9" fillId="2" borderId="0" xfId="1" applyFont="1"/>
    <xf numFmtId="0" fontId="9" fillId="2" borderId="0" xfId="1" applyFont="1" applyAlignment="1">
      <alignment horizontal="center"/>
    </xf>
    <xf numFmtId="2" fontId="9" fillId="2" borderId="0" xfId="1" applyNumberFormat="1" applyFont="1" applyAlignment="1">
      <alignment horizontal="center"/>
    </xf>
    <xf numFmtId="0" fontId="9" fillId="2" borderId="0" xfId="1" applyFont="1" applyBorder="1" applyAlignment="1">
      <alignment horizontal="center"/>
    </xf>
    <xf numFmtId="2" fontId="9" fillId="2" borderId="0" xfId="1" quotePrefix="1" applyNumberFormat="1" applyFont="1"/>
    <xf numFmtId="0" fontId="10" fillId="2" borderId="0" xfId="1" applyFont="1"/>
    <xf numFmtId="2" fontId="9" fillId="2" borderId="0" xfId="1" applyNumberFormat="1" applyFont="1"/>
    <xf numFmtId="0" fontId="11" fillId="5" borderId="6" xfId="3" applyFont="1" applyBorder="1" applyAlignment="1">
      <alignment horizontal="center"/>
    </xf>
    <xf numFmtId="0" fontId="11" fillId="5" borderId="28" xfId="3" applyFont="1" applyBorder="1" applyAlignment="1">
      <alignment horizontal="center"/>
    </xf>
    <xf numFmtId="0" fontId="11" fillId="5" borderId="17" xfId="3" applyFont="1" applyBorder="1" applyAlignment="1">
      <alignment horizontal="center"/>
    </xf>
    <xf numFmtId="2" fontId="11" fillId="5" borderId="11" xfId="3" applyNumberFormat="1" applyFont="1" applyBorder="1" applyAlignment="1">
      <alignment horizontal="center"/>
    </xf>
    <xf numFmtId="2" fontId="13" fillId="2" borderId="3" xfId="1" applyNumberFormat="1" applyFont="1" applyBorder="1" applyAlignment="1">
      <alignment horizontal="center"/>
    </xf>
    <xf numFmtId="2" fontId="13" fillId="2" borderId="12" xfId="1" applyNumberFormat="1" applyFont="1" applyBorder="1" applyAlignment="1">
      <alignment horizontal="center"/>
    </xf>
    <xf numFmtId="2" fontId="13" fillId="2" borderId="40" xfId="1" applyNumberFormat="1" applyFont="1" applyBorder="1" applyAlignment="1">
      <alignment horizontal="center"/>
    </xf>
    <xf numFmtId="2" fontId="13" fillId="2" borderId="4" xfId="1" applyNumberFormat="1" applyFont="1" applyBorder="1" applyAlignment="1">
      <alignment horizontal="center"/>
    </xf>
    <xf numFmtId="2" fontId="13" fillId="2" borderId="13" xfId="1" applyNumberFormat="1" applyFont="1" applyBorder="1" applyAlignment="1">
      <alignment horizontal="center"/>
    </xf>
    <xf numFmtId="2" fontId="13" fillId="2" borderId="39" xfId="1" applyNumberFormat="1" applyFont="1" applyBorder="1" applyAlignment="1">
      <alignment horizontal="center"/>
    </xf>
    <xf numFmtId="2" fontId="13" fillId="6" borderId="4" xfId="4" applyNumberFormat="1" applyFont="1" applyBorder="1" applyAlignment="1">
      <alignment horizontal="center"/>
    </xf>
    <xf numFmtId="2" fontId="13" fillId="6" borderId="13" xfId="4" applyNumberFormat="1" applyFont="1" applyBorder="1" applyAlignment="1">
      <alignment horizontal="center"/>
    </xf>
    <xf numFmtId="2" fontId="13" fillId="6" borderId="39" xfId="4" applyNumberFormat="1" applyFont="1" applyBorder="1" applyAlignment="1">
      <alignment horizontal="center"/>
    </xf>
    <xf numFmtId="2" fontId="13" fillId="2" borderId="43" xfId="1" applyNumberFormat="1" applyFont="1" applyBorder="1" applyAlignment="1">
      <alignment horizontal="center"/>
    </xf>
    <xf numFmtId="2" fontId="13" fillId="2" borderId="44" xfId="1" applyNumberFormat="1" applyFont="1" applyBorder="1" applyAlignment="1">
      <alignment horizontal="center"/>
    </xf>
    <xf numFmtId="2" fontId="13" fillId="2" borderId="42" xfId="1" applyNumberFormat="1" applyFont="1" applyBorder="1" applyAlignment="1">
      <alignment horizontal="center"/>
    </xf>
    <xf numFmtId="2" fontId="13" fillId="2" borderId="5" xfId="1" applyNumberFormat="1" applyFont="1" applyBorder="1" applyAlignment="1">
      <alignment horizontal="center"/>
    </xf>
    <xf numFmtId="2" fontId="13" fillId="2" borderId="14" xfId="1" applyNumberFormat="1" applyFont="1" applyBorder="1" applyAlignment="1">
      <alignment horizontal="center"/>
    </xf>
    <xf numFmtId="2" fontId="13" fillId="2" borderId="41" xfId="1" applyNumberFormat="1" applyFont="1" applyBorder="1" applyAlignment="1">
      <alignment horizontal="center"/>
    </xf>
    <xf numFmtId="2" fontId="13" fillId="6" borderId="10" xfId="4" applyNumberFormat="1" applyFont="1" applyBorder="1" applyAlignment="1">
      <alignment horizontal="center"/>
    </xf>
    <xf numFmtId="2" fontId="13" fillId="6" borderId="7" xfId="4" applyNumberFormat="1" applyFont="1" applyBorder="1" applyAlignment="1">
      <alignment horizontal="center"/>
    </xf>
    <xf numFmtId="2" fontId="13" fillId="6" borderId="31" xfId="4" applyNumberFormat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8" fillId="5" borderId="2" xfId="3" applyBorder="1" applyAlignment="1">
      <alignment horizontal="center"/>
    </xf>
    <xf numFmtId="2" fontId="8" fillId="5" borderId="2" xfId="3" applyNumberFormat="1" applyBorder="1" applyAlignment="1">
      <alignment horizontal="center"/>
    </xf>
    <xf numFmtId="2" fontId="8" fillId="5" borderId="17" xfId="3" applyNumberFormat="1" applyBorder="1" applyAlignment="1">
      <alignment horizontal="center"/>
    </xf>
    <xf numFmtId="0" fontId="14" fillId="8" borderId="6" xfId="5" applyFont="1" applyFill="1" applyBorder="1"/>
    <xf numFmtId="2" fontId="16" fillId="8" borderId="3" xfId="2" applyNumberFormat="1" applyFont="1" applyFill="1" applyBorder="1" applyAlignment="1">
      <alignment horizontal="center"/>
    </xf>
    <xf numFmtId="2" fontId="16" fillId="8" borderId="12" xfId="2" applyNumberFormat="1" applyFont="1" applyFill="1" applyBorder="1" applyAlignment="1">
      <alignment horizontal="center"/>
    </xf>
    <xf numFmtId="2" fontId="16" fillId="8" borderId="4" xfId="2" applyNumberFormat="1" applyFont="1" applyFill="1" applyBorder="1" applyAlignment="1">
      <alignment horizontal="center"/>
    </xf>
    <xf numFmtId="2" fontId="16" fillId="8" borderId="13" xfId="2" applyNumberFormat="1" applyFont="1" applyFill="1" applyBorder="1" applyAlignment="1">
      <alignment horizontal="center"/>
    </xf>
    <xf numFmtId="2" fontId="17" fillId="6" borderId="4" xfId="4" applyNumberFormat="1" applyFont="1" applyBorder="1" applyAlignment="1">
      <alignment horizontal="center"/>
    </xf>
    <xf numFmtId="2" fontId="17" fillId="6" borderId="13" xfId="4" applyNumberFormat="1" applyFont="1" applyBorder="1" applyAlignment="1">
      <alignment horizontal="center"/>
    </xf>
    <xf numFmtId="2" fontId="16" fillId="8" borderId="5" xfId="2" applyNumberFormat="1" applyFont="1" applyFill="1" applyBorder="1" applyAlignment="1">
      <alignment horizontal="center"/>
    </xf>
    <xf numFmtId="2" fontId="16" fillId="8" borderId="14" xfId="2" applyNumberFormat="1" applyFont="1" applyFill="1" applyBorder="1" applyAlignment="1">
      <alignment horizontal="center"/>
    </xf>
    <xf numFmtId="0" fontId="17" fillId="6" borderId="2" xfId="4" applyFont="1" applyBorder="1" applyAlignment="1">
      <alignment horizontal="center"/>
    </xf>
    <xf numFmtId="0" fontId="12" fillId="2" borderId="3" xfId="1" applyFont="1" applyBorder="1" applyAlignment="1">
      <alignment horizontal="center"/>
    </xf>
    <xf numFmtId="0" fontId="12" fillId="2" borderId="4" xfId="1" applyFont="1" applyBorder="1" applyAlignment="1">
      <alignment horizontal="center"/>
    </xf>
    <xf numFmtId="0" fontId="13" fillId="6" borderId="4" xfId="4" applyFont="1" applyBorder="1" applyAlignment="1">
      <alignment horizontal="center"/>
    </xf>
    <xf numFmtId="0" fontId="12" fillId="2" borderId="44" xfId="1" applyFont="1" applyBorder="1" applyAlignment="1">
      <alignment horizontal="center"/>
    </xf>
    <xf numFmtId="1" fontId="12" fillId="2" borderId="4" xfId="1" quotePrefix="1" applyNumberFormat="1" applyFont="1" applyBorder="1" applyAlignment="1">
      <alignment horizontal="center"/>
    </xf>
    <xf numFmtId="0" fontId="12" fillId="2" borderId="16" xfId="1" applyFont="1" applyBorder="1" applyAlignment="1">
      <alignment horizontal="center"/>
    </xf>
    <xf numFmtId="0" fontId="12" fillId="2" borderId="5" xfId="1" applyFont="1" applyBorder="1" applyAlignment="1">
      <alignment horizontal="center"/>
    </xf>
    <xf numFmtId="0" fontId="13" fillId="6" borderId="10" xfId="4" applyFont="1" applyBorder="1" applyAlignment="1">
      <alignment horizontal="center"/>
    </xf>
    <xf numFmtId="2" fontId="13" fillId="2" borderId="45" xfId="1" applyNumberFormat="1" applyFont="1" applyBorder="1" applyAlignment="1">
      <alignment horizontal="center"/>
    </xf>
    <xf numFmtId="2" fontId="13" fillId="6" borderId="43" xfId="4" applyNumberFormat="1" applyFont="1" applyBorder="1" applyAlignment="1">
      <alignment horizontal="center"/>
    </xf>
    <xf numFmtId="2" fontId="13" fillId="2" borderId="46" xfId="1" applyNumberFormat="1" applyFont="1" applyBorder="1" applyAlignment="1">
      <alignment horizontal="center"/>
    </xf>
    <xf numFmtId="2" fontId="13" fillId="2" borderId="12" xfId="1" quotePrefix="1" applyNumberFormat="1" applyFont="1" applyBorder="1" applyAlignment="1">
      <alignment horizontal="center"/>
    </xf>
    <xf numFmtId="2" fontId="13" fillId="2" borderId="13" xfId="1" quotePrefix="1" applyNumberFormat="1" applyFont="1" applyBorder="1" applyAlignment="1">
      <alignment horizontal="center"/>
    </xf>
    <xf numFmtId="2" fontId="1" fillId="6" borderId="13" xfId="4" quotePrefix="1" applyNumberFormat="1" applyBorder="1" applyAlignment="1">
      <alignment horizontal="center"/>
    </xf>
    <xf numFmtId="2" fontId="16" fillId="8" borderId="12" xfId="2" quotePrefix="1" applyNumberFormat="1" applyFont="1" applyFill="1" applyBorder="1" applyAlignment="1">
      <alignment horizontal="center"/>
    </xf>
    <xf numFmtId="2" fontId="16" fillId="8" borderId="15" xfId="2" quotePrefix="1" applyNumberFormat="1" applyFont="1" applyFill="1" applyBorder="1" applyAlignment="1">
      <alignment horizontal="center"/>
    </xf>
    <xf numFmtId="2" fontId="1" fillId="6" borderId="15" xfId="4" quotePrefix="1" applyNumberFormat="1" applyBorder="1" applyAlignment="1">
      <alignment horizontal="center"/>
    </xf>
    <xf numFmtId="2" fontId="16" fillId="8" borderId="7" xfId="2" quotePrefix="1" applyNumberFormat="1" applyFont="1" applyFill="1" applyBorder="1" applyAlignment="1">
      <alignment horizontal="center"/>
    </xf>
    <xf numFmtId="0" fontId="16" fillId="8" borderId="16" xfId="2" applyFont="1" applyFill="1" applyBorder="1" applyAlignment="1">
      <alignment horizontal="center"/>
    </xf>
    <xf numFmtId="0" fontId="16" fillId="8" borderId="4" xfId="2" applyFont="1" applyFill="1" applyBorder="1" applyAlignment="1">
      <alignment horizontal="center"/>
    </xf>
    <xf numFmtId="0" fontId="17" fillId="6" borderId="4" xfId="4" applyFont="1" applyBorder="1" applyAlignment="1">
      <alignment horizontal="center"/>
    </xf>
    <xf numFmtId="0" fontId="16" fillId="8" borderId="44" xfId="2" applyFont="1" applyFill="1" applyBorder="1" applyAlignment="1">
      <alignment horizontal="center"/>
    </xf>
    <xf numFmtId="2" fontId="16" fillId="8" borderId="47" xfId="2" applyNumberFormat="1" applyFont="1" applyFill="1" applyBorder="1" applyAlignment="1">
      <alignment horizontal="center"/>
    </xf>
    <xf numFmtId="2" fontId="16" fillId="8" borderId="43" xfId="2" applyNumberFormat="1" applyFont="1" applyFill="1" applyBorder="1" applyAlignment="1">
      <alignment horizontal="center"/>
    </xf>
    <xf numFmtId="2" fontId="17" fillId="6" borderId="43" xfId="4" applyNumberFormat="1" applyFont="1" applyBorder="1" applyAlignment="1">
      <alignment horizontal="center"/>
    </xf>
    <xf numFmtId="2" fontId="16" fillId="8" borderId="48" xfId="2" applyNumberFormat="1" applyFont="1" applyFill="1" applyBorder="1" applyAlignment="1">
      <alignment horizontal="center"/>
    </xf>
    <xf numFmtId="2" fontId="8" fillId="5" borderId="8" xfId="3" applyNumberFormat="1" applyBorder="1" applyAlignment="1">
      <alignment horizontal="center"/>
    </xf>
    <xf numFmtId="2" fontId="15" fillId="9" borderId="12" xfId="2" applyNumberFormat="1" applyFont="1" applyFill="1" applyBorder="1" applyAlignment="1">
      <alignment horizontal="center"/>
    </xf>
    <xf numFmtId="2" fontId="15" fillId="9" borderId="13" xfId="2" applyNumberFormat="1" applyFont="1" applyFill="1" applyBorder="1" applyAlignment="1">
      <alignment horizontal="center"/>
    </xf>
    <xf numFmtId="2" fontId="15" fillId="9" borderId="14" xfId="2" applyNumberFormat="1" applyFont="1" applyFill="1" applyBorder="1" applyAlignment="1">
      <alignment horizontal="center"/>
    </xf>
    <xf numFmtId="2" fontId="8" fillId="5" borderId="6" xfId="3" applyNumberFormat="1" applyBorder="1" applyAlignment="1">
      <alignment horizontal="center"/>
    </xf>
    <xf numFmtId="2" fontId="1" fillId="6" borderId="7" xfId="4" applyNumberFormat="1" applyBorder="1" applyAlignment="1">
      <alignment horizontal="center"/>
    </xf>
    <xf numFmtId="0" fontId="1" fillId="6" borderId="8" xfId="4" applyBorder="1" applyAlignment="1">
      <alignment horizontal="center"/>
    </xf>
    <xf numFmtId="2" fontId="18" fillId="9" borderId="49" xfId="1" applyNumberFormat="1" applyFont="1" applyFill="1" applyBorder="1" applyAlignment="1">
      <alignment horizontal="center"/>
    </xf>
    <xf numFmtId="0" fontId="7" fillId="10" borderId="20" xfId="1" applyFont="1" applyFill="1" applyBorder="1" applyAlignment="1">
      <alignment horizontal="left"/>
    </xf>
    <xf numFmtId="0" fontId="7" fillId="9" borderId="20" xfId="1" applyFont="1" applyFill="1" applyBorder="1" applyAlignment="1">
      <alignment horizontal="left"/>
    </xf>
    <xf numFmtId="0" fontId="19" fillId="10" borderId="6" xfId="5" applyFont="1" applyFill="1" applyBorder="1"/>
    <xf numFmtId="2" fontId="21" fillId="6" borderId="49" xfId="4" applyNumberFormat="1" applyFont="1" applyBorder="1" applyAlignment="1">
      <alignment horizontal="center"/>
    </xf>
    <xf numFmtId="2" fontId="22" fillId="6" borderId="49" xfId="4" applyNumberFormat="1" applyFont="1" applyBorder="1" applyAlignment="1">
      <alignment horizontal="center"/>
    </xf>
    <xf numFmtId="2" fontId="15" fillId="6" borderId="13" xfId="4" applyNumberFormat="1" applyFont="1" applyBorder="1" applyAlignment="1">
      <alignment horizontal="center"/>
    </xf>
    <xf numFmtId="2" fontId="24" fillId="6" borderId="7" xfId="4" quotePrefix="1" applyNumberFormat="1" applyFont="1" applyBorder="1" applyAlignment="1">
      <alignment horizontal="center"/>
    </xf>
    <xf numFmtId="2" fontId="16" fillId="6" borderId="18" xfId="4" applyNumberFormat="1" applyFont="1" applyBorder="1" applyAlignment="1">
      <alignment horizontal="center"/>
    </xf>
    <xf numFmtId="2" fontId="16" fillId="6" borderId="10" xfId="4" applyNumberFormat="1" applyFont="1" applyBorder="1" applyAlignment="1">
      <alignment horizontal="center"/>
    </xf>
    <xf numFmtId="2" fontId="16" fillId="6" borderId="2" xfId="4" applyNumberFormat="1" applyFont="1" applyBorder="1" applyAlignment="1">
      <alignment horizontal="center"/>
    </xf>
    <xf numFmtId="2" fontId="23" fillId="6" borderId="8" xfId="4" applyNumberFormat="1" applyFont="1" applyBorder="1" applyAlignment="1">
      <alignment horizontal="center"/>
    </xf>
    <xf numFmtId="2" fontId="20" fillId="2" borderId="42" xfId="1" applyNumberFormat="1" applyFont="1" applyBorder="1" applyAlignment="1">
      <alignment horizontal="center"/>
    </xf>
    <xf numFmtId="0" fontId="28" fillId="13" borderId="51" xfId="0" applyFont="1" applyFill="1" applyBorder="1"/>
    <xf numFmtId="0" fontId="31" fillId="13" borderId="51" xfId="0" applyFont="1" applyFill="1" applyBorder="1"/>
    <xf numFmtId="0" fontId="32" fillId="13" borderId="51" xfId="0" applyFont="1" applyFill="1" applyBorder="1"/>
    <xf numFmtId="0" fontId="32" fillId="13" borderId="52" xfId="0" applyFont="1" applyFill="1" applyBorder="1"/>
    <xf numFmtId="0" fontId="29" fillId="13" borderId="51" xfId="0" applyFont="1" applyFill="1" applyBorder="1"/>
    <xf numFmtId="0" fontId="29" fillId="13" borderId="52" xfId="0" applyFont="1" applyFill="1" applyBorder="1"/>
    <xf numFmtId="0" fontId="26" fillId="12" borderId="50" xfId="0" applyFont="1" applyFill="1" applyBorder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/>
    </xf>
    <xf numFmtId="0" fontId="0" fillId="11" borderId="0" xfId="0" applyFill="1" applyBorder="1"/>
    <xf numFmtId="0" fontId="25" fillId="11" borderId="0" xfId="0" applyFont="1" applyFill="1"/>
    <xf numFmtId="0" fontId="28" fillId="11" borderId="0" xfId="0" applyFont="1" applyFill="1"/>
    <xf numFmtId="0" fontId="30" fillId="11" borderId="0" xfId="0" applyFont="1" applyFill="1"/>
    <xf numFmtId="0" fontId="27" fillId="11" borderId="0" xfId="0" applyFont="1" applyFill="1"/>
    <xf numFmtId="0" fontId="29" fillId="11" borderId="0" xfId="0" applyFont="1" applyFill="1"/>
    <xf numFmtId="0" fontId="5" fillId="2" borderId="5" xfId="1" applyFont="1" applyBorder="1" applyAlignment="1">
      <alignment horizontal="right"/>
    </xf>
    <xf numFmtId="0" fontId="5" fillId="2" borderId="46" xfId="1" applyFont="1" applyBorder="1" applyAlignment="1">
      <alignment horizontal="right"/>
    </xf>
    <xf numFmtId="0" fontId="5" fillId="2" borderId="41" xfId="1" applyFont="1" applyBorder="1" applyAlignment="1">
      <alignment horizontal="right"/>
    </xf>
    <xf numFmtId="0" fontId="5" fillId="2" borderId="2" xfId="1" applyFont="1" applyBorder="1" applyAlignment="1">
      <alignment horizontal="right"/>
    </xf>
    <xf numFmtId="0" fontId="5" fillId="2" borderId="18" xfId="1" applyFont="1" applyBorder="1" applyAlignment="1">
      <alignment horizontal="right"/>
    </xf>
    <xf numFmtId="0" fontId="5" fillId="2" borderId="1" xfId="1" applyFont="1" applyBorder="1" applyAlignment="1">
      <alignment horizontal="right"/>
    </xf>
    <xf numFmtId="0" fontId="2" fillId="2" borderId="0" xfId="1" applyBorder="1" applyAlignment="1"/>
    <xf numFmtId="0" fontId="5" fillId="2" borderId="2" xfId="1" applyFont="1" applyBorder="1" applyAlignment="1"/>
    <xf numFmtId="0" fontId="5" fillId="2" borderId="18" xfId="1" applyFont="1" applyBorder="1" applyAlignment="1"/>
    <xf numFmtId="0" fontId="5" fillId="2" borderId="1" xfId="1" applyFont="1" applyBorder="1" applyAlignment="1"/>
    <xf numFmtId="0" fontId="4" fillId="2" borderId="0" xfId="1" applyFont="1" applyBorder="1" applyAlignment="1"/>
    <xf numFmtId="0" fontId="5" fillId="2" borderId="3" xfId="1" applyFont="1" applyBorder="1" applyAlignment="1">
      <alignment horizontal="right"/>
    </xf>
    <xf numFmtId="0" fontId="5" fillId="2" borderId="45" xfId="1" applyFont="1" applyBorder="1" applyAlignment="1">
      <alignment horizontal="right"/>
    </xf>
    <xf numFmtId="0" fontId="5" fillId="2" borderId="40" xfId="1" applyFont="1" applyBorder="1" applyAlignment="1">
      <alignment horizontal="right"/>
    </xf>
    <xf numFmtId="0" fontId="5" fillId="2" borderId="4" xfId="1" applyFont="1" applyBorder="1" applyAlignment="1">
      <alignment horizontal="right"/>
    </xf>
    <xf numFmtId="0" fontId="5" fillId="2" borderId="43" xfId="1" applyFont="1" applyBorder="1" applyAlignment="1">
      <alignment horizontal="right"/>
    </xf>
    <xf numFmtId="0" fontId="5" fillId="2" borderId="39" xfId="1" applyFont="1" applyBorder="1" applyAlignment="1">
      <alignment horizontal="right"/>
    </xf>
    <xf numFmtId="0" fontId="5" fillId="2" borderId="29" xfId="1" applyFont="1" applyBorder="1" applyAlignment="1">
      <alignment horizontal="right"/>
    </xf>
    <xf numFmtId="0" fontId="5" fillId="2" borderId="35" xfId="1" applyFont="1" applyBorder="1" applyAlignment="1">
      <alignment horizontal="right"/>
    </xf>
    <xf numFmtId="0" fontId="5" fillId="2" borderId="30" xfId="1" applyFont="1" applyBorder="1" applyAlignment="1">
      <alignment horizontal="right"/>
    </xf>
    <xf numFmtId="0" fontId="5" fillId="2" borderId="36" xfId="1" applyFont="1" applyBorder="1" applyAlignment="1">
      <alignment horizontal="right"/>
    </xf>
    <xf numFmtId="0" fontId="5" fillId="2" borderId="37" xfId="1" applyFont="1" applyBorder="1" applyAlignment="1">
      <alignment horizontal="right"/>
    </xf>
    <xf numFmtId="0" fontId="5" fillId="2" borderId="38" xfId="1" applyFont="1" applyBorder="1" applyAlignment="1">
      <alignment horizontal="right"/>
    </xf>
    <xf numFmtId="0" fontId="5" fillId="2" borderId="24" xfId="1" applyFont="1" applyBorder="1" applyAlignment="1">
      <alignment horizontal="right"/>
    </xf>
    <xf numFmtId="0" fontId="5" fillId="2" borderId="34" xfId="1" applyFont="1" applyBorder="1" applyAlignment="1">
      <alignment horizontal="right"/>
    </xf>
    <xf numFmtId="0" fontId="5" fillId="2" borderId="25" xfId="1" applyFont="1" applyBorder="1" applyAlignment="1">
      <alignment horizontal="right"/>
    </xf>
    <xf numFmtId="0" fontId="5" fillId="2" borderId="26" xfId="1" applyFont="1" applyBorder="1" applyAlignment="1">
      <alignment horizontal="right"/>
    </xf>
    <xf numFmtId="0" fontId="5" fillId="2" borderId="32" xfId="1" applyFont="1" applyBorder="1" applyAlignment="1">
      <alignment horizontal="right"/>
    </xf>
    <xf numFmtId="0" fontId="5" fillId="2" borderId="27" xfId="1" applyFont="1" applyBorder="1" applyAlignment="1">
      <alignment horizontal="right"/>
    </xf>
    <xf numFmtId="0" fontId="4" fillId="2" borderId="31" xfId="1" applyFont="1" applyBorder="1" applyAlignment="1"/>
    <xf numFmtId="0" fontId="5" fillId="2" borderId="17" xfId="1" applyFont="1" applyBorder="1" applyAlignment="1"/>
    <xf numFmtId="0" fontId="5" fillId="2" borderId="28" xfId="1" applyFont="1" applyBorder="1" applyAlignment="1"/>
    <xf numFmtId="0" fontId="5" fillId="2" borderId="22" xfId="1" applyFont="1" applyBorder="1" applyAlignment="1">
      <alignment horizontal="right"/>
    </xf>
    <xf numFmtId="0" fontId="5" fillId="2" borderId="33" xfId="1" applyFont="1" applyBorder="1" applyAlignment="1">
      <alignment horizontal="right"/>
    </xf>
    <xf numFmtId="0" fontId="5" fillId="2" borderId="23" xfId="1" applyFont="1" applyBorder="1" applyAlignment="1">
      <alignment horizontal="right"/>
    </xf>
    <xf numFmtId="0" fontId="26" fillId="14" borderId="50" xfId="0" applyFont="1" applyFill="1" applyBorder="1"/>
    <xf numFmtId="0" fontId="26" fillId="15" borderId="50" xfId="0" applyFont="1" applyFill="1" applyBorder="1"/>
  </cellXfs>
  <cellStyles count="6">
    <cellStyle name="20% - Accent4" xfId="2" builtinId="42"/>
    <cellStyle name="20% - Accent6" xfId="1" builtinId="50"/>
    <cellStyle name="60% - Accent6" xfId="4" builtinId="52"/>
    <cellStyle name="Accent2" xfId="5" builtinId="33"/>
    <cellStyle name="Accent6" xfId="3" builtinId="49"/>
    <cellStyle name="Normal" xfId="0" builtinId="0"/>
  </cellStyles>
  <dxfs count="0"/>
  <tableStyles count="0" defaultTableStyle="TableStyleMedium2" defaultPivotStyle="PivotStyleLight16"/>
  <colors>
    <mruColors>
      <color rgb="FFFBFDE7"/>
      <color rgb="FFF7FA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Interest Amount Paid in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Low 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'Project 4-Accumulated IA-Graphs'!$G$28:$G$32</c:f>
              <c:numCache>
                <c:formatCode>0.00</c:formatCode>
                <c:ptCount val="5"/>
                <c:pt idx="0">
                  <c:v>1588.7926619179289</c:v>
                </c:pt>
                <c:pt idx="1">
                  <c:v>2913.7346803295522</c:v>
                </c:pt>
                <c:pt idx="2">
                  <c:v>3935.9020165879692</c:v>
                </c:pt>
                <c:pt idx="3">
                  <c:v>4610.6284410686694</c:v>
                </c:pt>
                <c:pt idx="4">
                  <c:v>4886.6584279263116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1-4644-B781-E7591BA07CFE}"/>
            </c:ext>
          </c:extLst>
        </c:ser>
        <c:ser>
          <c:idx val="1"/>
          <c:order val="1"/>
          <c:tx>
            <c:v>High Risk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'Project 4-Accumulated IA-Graphs'!$H$28:$H$32</c:f>
              <c:numCache>
                <c:formatCode>0.00</c:formatCode>
                <c:ptCount val="5"/>
                <c:pt idx="0">
                  <c:v>2875.8805891903248</c:v>
                </c:pt>
                <c:pt idx="1">
                  <c:v>5369.1220953535703</c:v>
                </c:pt>
                <c:pt idx="2">
                  <c:v>7374.7171346359419</c:v>
                </c:pt>
                <c:pt idx="3">
                  <c:v>8758.8412181023195</c:v>
                </c:pt>
                <c:pt idx="4">
                  <c:v>9350.9444931472499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1-4644-B781-E7591BA0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46711"/>
        <c:axId val="1425955528"/>
      </c:lineChart>
      <c:catAx>
        <c:axId val="2114746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55528"/>
        <c:crosses val="autoZero"/>
        <c:auto val="1"/>
        <c:lblAlgn val="ctr"/>
        <c:lblOffset val="100"/>
        <c:noMultiLvlLbl val="0"/>
      </c:catAx>
      <c:valAx>
        <c:axId val="142595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Interest Amount in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46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4</xdr:col>
      <xdr:colOff>1019175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FCF1A-E778-09B2-271E-634ACD6F6A9C}"/>
            </a:ext>
            <a:ext uri="{147F2762-F138-4A5C-976F-8EAC2B608ADB}">
              <a16:predDERef xmlns:a16="http://schemas.microsoft.com/office/drawing/2014/main" pred="{EFF4D565-1887-C196-55F8-EB25A7E4A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FAC6-2F72-4D53-8CC7-086CB5E6DB92}">
  <sheetPr>
    <tabColor rgb="FF00B0F0"/>
  </sheetPr>
  <dimension ref="B2:M21"/>
  <sheetViews>
    <sheetView workbookViewId="0">
      <selection activeCell="C16" sqref="C16"/>
    </sheetView>
  </sheetViews>
  <sheetFormatPr defaultRowHeight="15" x14ac:dyDescent="0.25"/>
  <cols>
    <col min="1" max="2" width="9.140625" style="134"/>
    <col min="3" max="3" width="107.85546875" style="134" bestFit="1" customWidth="1"/>
    <col min="4" max="16384" width="9.140625" style="134"/>
  </cols>
  <sheetData>
    <row r="2" spans="3:13" ht="15.75" thickBot="1" x14ac:dyDescent="0.3"/>
    <row r="3" spans="3:13" ht="19.5" thickBot="1" x14ac:dyDescent="0.35">
      <c r="C3" s="133" t="s">
        <v>42</v>
      </c>
      <c r="D3" s="135"/>
      <c r="E3" s="135"/>
      <c r="F3" s="135"/>
      <c r="G3" s="135"/>
      <c r="H3" s="135"/>
    </row>
    <row r="4" spans="3:13" ht="15.75" thickBot="1" x14ac:dyDescent="0.3">
      <c r="C4" s="136"/>
    </row>
    <row r="5" spans="3:13" ht="19.5" thickBot="1" x14ac:dyDescent="0.35">
      <c r="C5" s="178" t="s">
        <v>41</v>
      </c>
      <c r="D5" s="137"/>
      <c r="E5" s="137"/>
      <c r="F5" s="137"/>
      <c r="G5" s="137"/>
      <c r="H5" s="138"/>
      <c r="I5" s="138"/>
      <c r="J5" s="138"/>
      <c r="K5" s="138"/>
      <c r="L5" s="138"/>
      <c r="M5" s="138"/>
    </row>
    <row r="6" spans="3:13" ht="18.75" x14ac:dyDescent="0.3">
      <c r="C6" s="128"/>
      <c r="D6" s="138"/>
      <c r="E6" s="138"/>
      <c r="F6" s="138"/>
      <c r="G6" s="138"/>
      <c r="H6" s="138"/>
      <c r="I6" s="138"/>
      <c r="J6" s="138"/>
      <c r="K6" s="138"/>
      <c r="L6" s="138"/>
      <c r="M6" s="138"/>
    </row>
    <row r="7" spans="3:13" ht="18.75" x14ac:dyDescent="0.3">
      <c r="C7" s="129" t="s">
        <v>43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</row>
    <row r="8" spans="3:13" ht="18.75" x14ac:dyDescent="0.3">
      <c r="C8" s="129" t="s">
        <v>44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</row>
    <row r="9" spans="3:13" ht="18.75" x14ac:dyDescent="0.3">
      <c r="C9" s="129"/>
      <c r="D9" s="139"/>
      <c r="E9" s="139"/>
      <c r="F9" s="139"/>
      <c r="G9" s="139"/>
      <c r="H9" s="139"/>
      <c r="I9" s="139"/>
      <c r="J9" s="139"/>
      <c r="K9" s="139"/>
      <c r="L9" s="139"/>
      <c r="M9" s="139"/>
    </row>
    <row r="10" spans="3:13" ht="18.75" x14ac:dyDescent="0.3">
      <c r="C10" s="129" t="s">
        <v>45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</row>
    <row r="11" spans="3:13" ht="18.75" x14ac:dyDescent="0.3">
      <c r="C11" s="129" t="s">
        <v>25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</row>
    <row r="12" spans="3:13" ht="18.75" x14ac:dyDescent="0.3">
      <c r="C12" s="129" t="s">
        <v>26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</row>
    <row r="13" spans="3:13" ht="19.5" thickBot="1" x14ac:dyDescent="0.35">
      <c r="C13" s="130" t="s">
        <v>27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</row>
    <row r="14" spans="3:13" ht="18.75" x14ac:dyDescent="0.3">
      <c r="D14" s="139"/>
      <c r="E14" s="139"/>
      <c r="F14" s="139"/>
      <c r="G14" s="139"/>
      <c r="H14" s="139"/>
      <c r="I14" s="139"/>
      <c r="J14" s="139"/>
      <c r="K14" s="139"/>
      <c r="L14" s="139"/>
      <c r="M14" s="139"/>
    </row>
    <row r="15" spans="3:13" ht="15.75" thickBot="1" x14ac:dyDescent="0.3">
      <c r="C15" s="136"/>
    </row>
    <row r="16" spans="3:13" ht="19.5" thickBot="1" x14ac:dyDescent="0.35">
      <c r="C16" s="177" t="s">
        <v>28</v>
      </c>
      <c r="D16" s="138"/>
      <c r="E16" s="138"/>
      <c r="F16" s="138"/>
      <c r="G16" s="138"/>
      <c r="H16" s="138"/>
      <c r="I16" s="138"/>
      <c r="J16" s="138"/>
    </row>
    <row r="17" spans="2:10" ht="18.75" x14ac:dyDescent="0.3">
      <c r="C17" s="127"/>
      <c r="D17" s="138"/>
      <c r="E17" s="138"/>
      <c r="F17" s="138"/>
      <c r="G17" s="138"/>
      <c r="H17" s="138"/>
      <c r="I17" s="138"/>
      <c r="J17" s="138"/>
    </row>
    <row r="18" spans="2:10" ht="18.75" x14ac:dyDescent="0.3">
      <c r="B18" s="140"/>
      <c r="C18" s="131" t="s">
        <v>46</v>
      </c>
      <c r="D18" s="141"/>
      <c r="E18" s="141"/>
      <c r="F18" s="141"/>
      <c r="G18" s="141"/>
      <c r="H18" s="141"/>
      <c r="I18" s="141"/>
      <c r="J18" s="141"/>
    </row>
    <row r="19" spans="2:10" ht="18.75" x14ac:dyDescent="0.3">
      <c r="B19" s="140"/>
      <c r="C19" s="131"/>
      <c r="D19" s="141"/>
      <c r="E19" s="141"/>
      <c r="F19" s="141"/>
      <c r="G19" s="141"/>
      <c r="H19" s="141"/>
      <c r="I19" s="141"/>
      <c r="J19" s="141"/>
    </row>
    <row r="20" spans="2:10" ht="18.75" x14ac:dyDescent="0.3">
      <c r="B20" s="140"/>
      <c r="C20" s="131" t="s">
        <v>47</v>
      </c>
      <c r="D20" s="141"/>
      <c r="E20" s="141"/>
      <c r="F20" s="141"/>
      <c r="G20" s="141"/>
      <c r="H20" s="141"/>
      <c r="I20" s="141"/>
      <c r="J20" s="141"/>
    </row>
    <row r="21" spans="2:10" ht="19.5" thickBot="1" x14ac:dyDescent="0.35">
      <c r="B21" s="140"/>
      <c r="C21" s="132" t="s">
        <v>48</v>
      </c>
      <c r="D21" s="141"/>
      <c r="E21" s="141"/>
      <c r="F21" s="141"/>
      <c r="G21" s="141"/>
      <c r="H21" s="141"/>
      <c r="I21" s="141"/>
      <c r="J21" s="1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1FE1-E1DD-4429-8B0F-B60FB54B1890}">
  <sheetPr>
    <tabColor rgb="FF92D050"/>
  </sheetPr>
  <dimension ref="A1:I32"/>
  <sheetViews>
    <sheetView tabSelected="1" workbookViewId="0">
      <selection activeCell="E8" sqref="E8"/>
    </sheetView>
  </sheetViews>
  <sheetFormatPr defaultRowHeight="15" x14ac:dyDescent="0.25"/>
  <cols>
    <col min="1" max="2" width="9.140625" style="3"/>
    <col min="3" max="3" width="34.28515625" style="3" customWidth="1"/>
    <col min="4" max="4" width="28.85546875" style="3" customWidth="1"/>
    <col min="5" max="5" width="17" style="3" customWidth="1"/>
    <col min="6" max="6" width="15.5703125" style="2" bestFit="1" customWidth="1"/>
    <col min="7" max="8" width="46.85546875" style="3" bestFit="1" customWidth="1"/>
    <col min="9" max="9" width="8.42578125" style="3" bestFit="1" customWidth="1"/>
    <col min="10" max="16384" width="9.140625" style="3"/>
  </cols>
  <sheetData>
    <row r="1" spans="1:9" ht="18.75" x14ac:dyDescent="0.3">
      <c r="A1" s="152" t="s">
        <v>0</v>
      </c>
      <c r="B1" s="152"/>
      <c r="C1" s="152"/>
      <c r="D1" s="4"/>
      <c r="E1" s="4"/>
      <c r="G1" s="5"/>
      <c r="H1" s="148"/>
      <c r="I1" s="148"/>
    </row>
    <row r="2" spans="1:9" ht="18" x14ac:dyDescent="0.25">
      <c r="A2" s="149"/>
      <c r="B2" s="150"/>
      <c r="C2" s="151"/>
      <c r="D2" s="67" t="s">
        <v>2</v>
      </c>
      <c r="E2" s="4"/>
      <c r="F2" s="30"/>
      <c r="G2" s="29" t="s">
        <v>3</v>
      </c>
      <c r="H2" s="8" t="s">
        <v>4</v>
      </c>
      <c r="I2" s="7"/>
    </row>
    <row r="3" spans="1:9" ht="18.75" x14ac:dyDescent="0.3">
      <c r="A3" s="145" t="s">
        <v>31</v>
      </c>
      <c r="B3" s="146"/>
      <c r="C3" s="147"/>
      <c r="D3" s="35">
        <v>12000</v>
      </c>
      <c r="E3" s="6"/>
      <c r="F3" s="9" t="s">
        <v>5</v>
      </c>
      <c r="G3" s="10" t="s">
        <v>6</v>
      </c>
      <c r="H3" s="10" t="s">
        <v>7</v>
      </c>
    </row>
    <row r="4" spans="1:9" ht="18.75" x14ac:dyDescent="0.3">
      <c r="A4" s="153" t="s">
        <v>32</v>
      </c>
      <c r="B4" s="154"/>
      <c r="C4" s="155"/>
      <c r="D4" s="36">
        <v>4</v>
      </c>
      <c r="E4" s="5"/>
      <c r="F4" s="11">
        <v>1</v>
      </c>
      <c r="G4" s="12">
        <f t="shared" ref="G4:G9" si="0">($D$8*(1-(1+($D$5/$D$4))^(-(6-F4)*$D$4)))/($D$5/$D$4)</f>
        <v>12000</v>
      </c>
      <c r="H4" s="13">
        <f t="shared" ref="H4:H9" si="1">($D$9*(1-(1+($D$6/$D$4))^(-(6-F4)*$D$4)))/($D$6/$D$4)</f>
        <v>12000</v>
      </c>
    </row>
    <row r="5" spans="1:9" ht="18.75" x14ac:dyDescent="0.3">
      <c r="A5" s="156" t="s">
        <v>33</v>
      </c>
      <c r="B5" s="157"/>
      <c r="C5" s="158"/>
      <c r="D5" s="36">
        <v>0.14000000000000001</v>
      </c>
      <c r="E5" s="5"/>
      <c r="F5" s="14">
        <v>2</v>
      </c>
      <c r="G5" s="15">
        <f t="shared" si="0"/>
        <v>10211.460976332668</v>
      </c>
      <c r="H5" s="16">
        <f t="shared" si="1"/>
        <v>10605.691690560874</v>
      </c>
    </row>
    <row r="6" spans="1:9" ht="18.75" x14ac:dyDescent="0.3">
      <c r="A6" s="156" t="s">
        <v>34</v>
      </c>
      <c r="B6" s="157"/>
      <c r="C6" s="158"/>
      <c r="D6" s="36">
        <v>0.25</v>
      </c>
      <c r="E6" s="5"/>
      <c r="F6" s="14">
        <v>3</v>
      </c>
      <c r="G6" s="15">
        <f t="shared" si="0"/>
        <v>8159.0713091590287</v>
      </c>
      <c r="H6" s="16">
        <f t="shared" si="1"/>
        <v>8828.7442980946689</v>
      </c>
    </row>
    <row r="7" spans="1:9" ht="18.75" x14ac:dyDescent="0.3">
      <c r="A7" s="142" t="s">
        <v>49</v>
      </c>
      <c r="B7" s="143"/>
      <c r="C7" s="144"/>
      <c r="D7" s="31">
        <v>5</v>
      </c>
      <c r="E7" s="5"/>
      <c r="F7" s="14">
        <v>4</v>
      </c>
      <c r="G7" s="15">
        <f t="shared" si="0"/>
        <v>5803.906959832183</v>
      </c>
      <c r="H7" s="16">
        <f t="shared" si="1"/>
        <v>6564.1504387475916</v>
      </c>
    </row>
    <row r="8" spans="1:9" ht="18.75" x14ac:dyDescent="0.3">
      <c r="A8" s="145" t="s">
        <v>35</v>
      </c>
      <c r="B8" s="146"/>
      <c r="C8" s="147"/>
      <c r="D8" s="32">
        <f>(D3*($D$5/$D$4))/(1-(1+($D$5/$D$4))^(-$D$4*D7))</f>
        <v>844.33292139631567</v>
      </c>
      <c r="F8" s="14">
        <v>5</v>
      </c>
      <c r="G8" s="15">
        <f t="shared" si="0"/>
        <v>3101.3016987276205</v>
      </c>
      <c r="H8" s="16">
        <f t="shared" si="1"/>
        <v>3678.085623584519</v>
      </c>
    </row>
    <row r="9" spans="1:9" ht="18.75" x14ac:dyDescent="0.3">
      <c r="A9" s="145" t="s">
        <v>36</v>
      </c>
      <c r="B9" s="146"/>
      <c r="C9" s="147"/>
      <c r="D9" s="33">
        <f>(D3*($D$6/$D$4))/(1-(1+($D$6/$D$4))^(-$D$4*D7))</f>
        <v>1067.5472246573624</v>
      </c>
      <c r="F9" s="17">
        <v>6</v>
      </c>
      <c r="G9" s="18">
        <f t="shared" si="0"/>
        <v>0</v>
      </c>
      <c r="H9" s="19">
        <f t="shared" si="1"/>
        <v>0</v>
      </c>
    </row>
    <row r="10" spans="1:9" ht="15.75" x14ac:dyDescent="0.25">
      <c r="F10" s="20"/>
      <c r="G10" s="21"/>
      <c r="H10" s="21"/>
    </row>
    <row r="11" spans="1:9" ht="15.75" x14ac:dyDescent="0.25">
      <c r="F11" s="22" t="s">
        <v>5</v>
      </c>
      <c r="G11" s="23" t="s">
        <v>8</v>
      </c>
      <c r="H11" s="22" t="s">
        <v>9</v>
      </c>
    </row>
    <row r="12" spans="1:9" ht="15.75" x14ac:dyDescent="0.25">
      <c r="F12" s="11">
        <v>1</v>
      </c>
      <c r="G12" s="24">
        <f t="shared" ref="G12:G17" si="2">$D$8*$D$4*(6-F12)</f>
        <v>16886.658427926312</v>
      </c>
      <c r="H12" s="25">
        <f t="shared" ref="H12:H17" si="3">$D$9*$D$4*(6-F12)</f>
        <v>21350.94449314725</v>
      </c>
    </row>
    <row r="13" spans="1:9" ht="15.75" x14ac:dyDescent="0.25">
      <c r="F13" s="14">
        <v>2</v>
      </c>
      <c r="G13" s="15">
        <f t="shared" si="2"/>
        <v>13509.326742341051</v>
      </c>
      <c r="H13" s="16">
        <f t="shared" si="3"/>
        <v>17080.755594517799</v>
      </c>
    </row>
    <row r="14" spans="1:9" ht="15.75" x14ac:dyDescent="0.25">
      <c r="F14" s="14">
        <v>3</v>
      </c>
      <c r="G14" s="15">
        <f t="shared" si="2"/>
        <v>10131.995056755788</v>
      </c>
      <c r="H14" s="16">
        <f t="shared" si="3"/>
        <v>12810.566695888348</v>
      </c>
    </row>
    <row r="15" spans="1:9" ht="15.75" x14ac:dyDescent="0.25">
      <c r="F15" s="14">
        <v>4</v>
      </c>
      <c r="G15" s="15">
        <f t="shared" si="2"/>
        <v>6754.6633711705254</v>
      </c>
      <c r="H15" s="16">
        <f t="shared" si="3"/>
        <v>8540.3777972588996</v>
      </c>
    </row>
    <row r="16" spans="1:9" ht="15.75" x14ac:dyDescent="0.25">
      <c r="F16" s="14">
        <v>5</v>
      </c>
      <c r="G16" s="15">
        <f t="shared" si="2"/>
        <v>3377.3316855852627</v>
      </c>
      <c r="H16" s="16">
        <f t="shared" si="3"/>
        <v>4270.1888986294498</v>
      </c>
    </row>
    <row r="17" spans="6:8" ht="15.75" x14ac:dyDescent="0.25">
      <c r="F17" s="17">
        <v>6</v>
      </c>
      <c r="G17" s="18">
        <f t="shared" si="2"/>
        <v>0</v>
      </c>
      <c r="H17" s="19">
        <f t="shared" si="3"/>
        <v>0</v>
      </c>
    </row>
    <row r="18" spans="6:8" ht="15.75" x14ac:dyDescent="0.25">
      <c r="F18" s="20"/>
      <c r="G18" s="21"/>
      <c r="H18" s="21"/>
    </row>
    <row r="19" spans="6:8" ht="15.75" x14ac:dyDescent="0.25">
      <c r="F19" s="8" t="s">
        <v>5</v>
      </c>
      <c r="G19" s="23" t="s">
        <v>10</v>
      </c>
      <c r="H19" s="22" t="s">
        <v>10</v>
      </c>
    </row>
    <row r="20" spans="6:8" ht="15.75" x14ac:dyDescent="0.25">
      <c r="F20" s="26">
        <v>1</v>
      </c>
      <c r="G20" s="24">
        <f t="shared" ref="G20:H25" si="4">G12-G4</f>
        <v>4886.6584279263116</v>
      </c>
      <c r="H20" s="24">
        <f t="shared" si="4"/>
        <v>9350.9444931472499</v>
      </c>
    </row>
    <row r="21" spans="6:8" ht="15.75" x14ac:dyDescent="0.25">
      <c r="F21" s="14">
        <v>2</v>
      </c>
      <c r="G21" s="12">
        <f t="shared" si="4"/>
        <v>3297.8657660083827</v>
      </c>
      <c r="H21" s="12">
        <f t="shared" si="4"/>
        <v>6475.0639039569251</v>
      </c>
    </row>
    <row r="22" spans="6:8" ht="15.75" x14ac:dyDescent="0.25">
      <c r="F22" s="14">
        <v>3</v>
      </c>
      <c r="G22" s="12">
        <f t="shared" si="4"/>
        <v>1972.9237475967593</v>
      </c>
      <c r="H22" s="12">
        <f t="shared" si="4"/>
        <v>3981.8223977936796</v>
      </c>
    </row>
    <row r="23" spans="6:8" ht="15.75" x14ac:dyDescent="0.25">
      <c r="F23" s="14">
        <v>4</v>
      </c>
      <c r="G23" s="12">
        <f t="shared" si="4"/>
        <v>950.75641133834233</v>
      </c>
      <c r="H23" s="12">
        <f t="shared" si="4"/>
        <v>1976.227358511308</v>
      </c>
    </row>
    <row r="24" spans="6:8" ht="15.75" x14ac:dyDescent="0.25">
      <c r="F24" s="17">
        <v>5</v>
      </c>
      <c r="G24" s="27">
        <f t="shared" si="4"/>
        <v>276.02998685764214</v>
      </c>
      <c r="H24" s="27">
        <f t="shared" si="4"/>
        <v>592.1032750449308</v>
      </c>
    </row>
    <row r="25" spans="6:8" ht="15.75" x14ac:dyDescent="0.25">
      <c r="F25" s="17">
        <v>6</v>
      </c>
      <c r="G25" s="27">
        <f t="shared" si="4"/>
        <v>0</v>
      </c>
      <c r="H25" s="27">
        <f t="shared" si="4"/>
        <v>0</v>
      </c>
    </row>
    <row r="26" spans="6:8" ht="15.75" x14ac:dyDescent="0.25">
      <c r="F26" s="20"/>
      <c r="G26" s="21"/>
      <c r="H26" s="21"/>
    </row>
    <row r="27" spans="6:8" ht="15.75" x14ac:dyDescent="0.25">
      <c r="F27" s="22" t="s">
        <v>5</v>
      </c>
      <c r="G27" s="23" t="s">
        <v>11</v>
      </c>
      <c r="H27" s="22" t="s">
        <v>11</v>
      </c>
    </row>
    <row r="28" spans="6:8" ht="15.75" x14ac:dyDescent="0.25">
      <c r="F28" s="11">
        <v>1</v>
      </c>
      <c r="G28" s="24">
        <f>$G$20-G21</f>
        <v>1588.7926619179289</v>
      </c>
      <c r="H28" s="24">
        <f>$H$20-H21</f>
        <v>2875.8805891903248</v>
      </c>
    </row>
    <row r="29" spans="6:8" ht="15.75" x14ac:dyDescent="0.25">
      <c r="F29" s="14">
        <v>2</v>
      </c>
      <c r="G29" s="15">
        <f>$G$20-G22</f>
        <v>2913.7346803295522</v>
      </c>
      <c r="H29" s="15">
        <f>$H$20-H22</f>
        <v>5369.1220953535703</v>
      </c>
    </row>
    <row r="30" spans="6:8" ht="15.75" x14ac:dyDescent="0.25">
      <c r="F30" s="26">
        <v>3</v>
      </c>
      <c r="G30" s="15">
        <f>$G$20-G23</f>
        <v>3935.9020165879692</v>
      </c>
      <c r="H30" s="15">
        <f>$H$20-H23</f>
        <v>7374.7171346359419</v>
      </c>
    </row>
    <row r="31" spans="6:8" ht="15.75" x14ac:dyDescent="0.25">
      <c r="F31" s="14">
        <v>4</v>
      </c>
      <c r="G31" s="15">
        <f>$G$20-G24</f>
        <v>4610.6284410686694</v>
      </c>
      <c r="H31" s="15">
        <f>$H$20-H24</f>
        <v>8758.8412181023195</v>
      </c>
    </row>
    <row r="32" spans="6:8" ht="15.75" x14ac:dyDescent="0.25">
      <c r="F32" s="28">
        <v>5</v>
      </c>
      <c r="G32" s="18">
        <f t="shared" ref="G32" si="5">$G$20-G26</f>
        <v>4886.6584279263116</v>
      </c>
      <c r="H32" s="18">
        <f>$H$20-H26</f>
        <v>9350.9444931472499</v>
      </c>
    </row>
  </sheetData>
  <protectedRanges>
    <protectedRange sqref="D3:E6" name="Range1"/>
  </protectedRanges>
  <mergeCells count="10">
    <mergeCell ref="A7:C7"/>
    <mergeCell ref="A8:C8"/>
    <mergeCell ref="A9:C9"/>
    <mergeCell ref="H1:I1"/>
    <mergeCell ref="A2:C2"/>
    <mergeCell ref="A3:C3"/>
    <mergeCell ref="A1:C1"/>
    <mergeCell ref="A4:C4"/>
    <mergeCell ref="A5:C5"/>
    <mergeCell ref="A6:C6"/>
  </mergeCells>
  <conditionalFormatting sqref="D8:D9 A8:A9 F1:I1 G2:I2 F3:I32">
    <cfRule type="colorScale" priority="1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A6B4-9D8F-47DB-9386-5472152654D3}">
  <sheetPr>
    <tabColor rgb="FFFFFF00"/>
  </sheetPr>
  <dimension ref="A1:T88"/>
  <sheetViews>
    <sheetView topLeftCell="H1" workbookViewId="0">
      <selection activeCell="C21" sqref="C21"/>
    </sheetView>
  </sheetViews>
  <sheetFormatPr defaultRowHeight="15.75" x14ac:dyDescent="0.25"/>
  <cols>
    <col min="1" max="2" width="9.140625" style="3"/>
    <col min="3" max="3" width="32.7109375" style="3" customWidth="1"/>
    <col min="4" max="4" width="26.5703125" style="3" bestFit="1" customWidth="1"/>
    <col min="5" max="5" width="9.140625" style="3"/>
    <col min="6" max="6" width="11.42578125" style="43" bestFit="1" customWidth="1"/>
    <col min="7" max="7" width="22.140625" style="38" bestFit="1" customWidth="1"/>
    <col min="8" max="8" width="31.7109375" style="38" bestFit="1" customWidth="1"/>
    <col min="9" max="9" width="28.28515625" style="41" bestFit="1" customWidth="1"/>
    <col min="10" max="10" width="31.7109375" style="39" bestFit="1" customWidth="1"/>
    <col min="11" max="11" width="20.28515625" style="38" bestFit="1" customWidth="1"/>
    <col min="12" max="12" width="14.28515625" style="38" bestFit="1" customWidth="1"/>
    <col min="13" max="13" width="9.140625" style="3"/>
    <col min="14" max="14" width="14" style="43" bestFit="1" customWidth="1"/>
    <col min="15" max="15" width="21.7109375" style="37" bestFit="1" customWidth="1"/>
    <col min="16" max="16" width="26.85546875" style="44" bestFit="1" customWidth="1"/>
    <col min="17" max="17" width="28.42578125" style="44" bestFit="1" customWidth="1"/>
    <col min="18" max="18" width="31" style="37" bestFit="1" customWidth="1"/>
    <col min="19" max="19" width="19.85546875" style="44" bestFit="1" customWidth="1"/>
    <col min="20" max="20" width="14" style="44" bestFit="1" customWidth="1"/>
    <col min="21" max="16384" width="9.140625" style="3"/>
  </cols>
  <sheetData>
    <row r="1" spans="1:20" ht="18.75" x14ac:dyDescent="0.3">
      <c r="A1" s="171" t="s">
        <v>0</v>
      </c>
      <c r="B1" s="171"/>
      <c r="C1" s="171"/>
      <c r="D1" s="4"/>
      <c r="F1" s="117" t="s">
        <v>12</v>
      </c>
      <c r="N1" s="71" t="s">
        <v>4</v>
      </c>
    </row>
    <row r="2" spans="1:20" ht="18" x14ac:dyDescent="0.25">
      <c r="A2" s="172" t="s">
        <v>1</v>
      </c>
      <c r="B2" s="173"/>
      <c r="C2" s="173"/>
      <c r="D2" s="34" t="s">
        <v>2</v>
      </c>
      <c r="F2" s="47" t="s">
        <v>13</v>
      </c>
      <c r="G2" s="45" t="s">
        <v>14</v>
      </c>
      <c r="H2" s="46" t="s">
        <v>15</v>
      </c>
      <c r="I2" s="45" t="s">
        <v>16</v>
      </c>
      <c r="J2" s="48" t="s">
        <v>17</v>
      </c>
      <c r="K2" s="46" t="s">
        <v>18</v>
      </c>
      <c r="L2" s="107" t="s">
        <v>19</v>
      </c>
      <c r="M2" s="37"/>
      <c r="N2" s="68" t="s">
        <v>13</v>
      </c>
      <c r="O2" s="70" t="s">
        <v>14</v>
      </c>
      <c r="P2" s="69" t="s">
        <v>20</v>
      </c>
      <c r="Q2" s="70" t="s">
        <v>21</v>
      </c>
      <c r="R2" s="70" t="s">
        <v>17</v>
      </c>
      <c r="S2" s="69" t="s">
        <v>18</v>
      </c>
      <c r="T2" s="111" t="s">
        <v>19</v>
      </c>
    </row>
    <row r="3" spans="1:20" ht="18.75" x14ac:dyDescent="0.3">
      <c r="A3" s="145" t="s">
        <v>29</v>
      </c>
      <c r="B3" s="146"/>
      <c r="C3" s="147"/>
      <c r="D3" s="35">
        <v>10000</v>
      </c>
      <c r="F3" s="81">
        <v>1</v>
      </c>
      <c r="G3" s="92">
        <f>IF(H3=0,0,$D$8)</f>
        <v>222.4444768490176</v>
      </c>
      <c r="H3" s="89">
        <f>IF(K3*($D$5/$D$4)&gt;0,K3*($D$5/$D$4),0)</f>
        <v>100</v>
      </c>
      <c r="I3" s="49">
        <f>H3</f>
        <v>100</v>
      </c>
      <c r="J3" s="50">
        <f>$D$3-$L$3+I3</f>
        <v>10100</v>
      </c>
      <c r="K3" s="51">
        <f>IF(D3-L3&gt;0,D3-L3,0)</f>
        <v>10000</v>
      </c>
      <c r="L3" s="114">
        <v>0</v>
      </c>
      <c r="M3" s="37"/>
      <c r="N3" s="99">
        <v>1</v>
      </c>
      <c r="O3" s="95">
        <f>IF(P3=0,0,$D$9)</f>
        <v>293.51323376486346</v>
      </c>
      <c r="P3" s="103">
        <f>S3*($D$6/$D$4)</f>
        <v>208.33333333333331</v>
      </c>
      <c r="Q3" s="72">
        <f>P3</f>
        <v>208.33333333333331</v>
      </c>
      <c r="R3" s="73">
        <f>IF($S$3+Q3&gt;0,$S$3+Q3,0)</f>
        <v>10208.333333333334</v>
      </c>
      <c r="S3" s="103">
        <f>IF(D3-$T$3&gt;0,D3-$T$3,0)</f>
        <v>10000</v>
      </c>
      <c r="T3" s="108">
        <v>0</v>
      </c>
    </row>
    <row r="4" spans="1:20" ht="18.75" x14ac:dyDescent="0.3">
      <c r="A4" s="168" t="s">
        <v>30</v>
      </c>
      <c r="B4" s="169"/>
      <c r="C4" s="170"/>
      <c r="D4" s="115">
        <v>12</v>
      </c>
      <c r="F4" s="82">
        <v>2</v>
      </c>
      <c r="G4" s="93">
        <f t="shared" ref="G4:G61" si="0">IF(H4=0,0,$D$8)</f>
        <v>222.4444768490176</v>
      </c>
      <c r="H4" s="58">
        <f t="shared" ref="H4:H63" si="1">IF(K4*($D$5/$D$4)&gt;0,K4*($D$5/$D$4),0)</f>
        <v>98.775555231509827</v>
      </c>
      <c r="I4" s="52">
        <f t="shared" ref="I4:I35" si="2">IF(I3+H4&gt;I3,I3+H4,0)</f>
        <v>198.77555523150983</v>
      </c>
      <c r="J4" s="53">
        <f t="shared" ref="J4:J35" si="3">IF(I4-I3&gt;0,$D$3-$L$3+I4,0)</f>
        <v>10198.77555523151</v>
      </c>
      <c r="K4" s="54">
        <f t="shared" ref="K4:K35" si="4">IF(K3-(G3-H3)-L4&gt;0,K3-(G3-H3)-L4,0)</f>
        <v>9877.5555231509825</v>
      </c>
      <c r="L4" s="114">
        <v>0</v>
      </c>
      <c r="M4" s="37"/>
      <c r="N4" s="100">
        <v>2</v>
      </c>
      <c r="O4" s="96">
        <f t="shared" ref="O4:O63" si="5">IF(P4=0,0,$D$9)</f>
        <v>293.51323376486346</v>
      </c>
      <c r="P4" s="104">
        <f>IF(S3*($D$6/$D$4)&gt;0, S4*($D$6/$D$4),0)</f>
        <v>206.55875207434309</v>
      </c>
      <c r="Q4" s="74">
        <f>IF(Q3+P4&gt;Q3,Q3+P4,0)</f>
        <v>414.8920854076764</v>
      </c>
      <c r="R4" s="75">
        <f>IF($S$3+Q4&gt;$S$3+Q3,$S$3+Q4,0)</f>
        <v>10414.892085407677</v>
      </c>
      <c r="S4" s="104">
        <f t="shared" ref="S4:S35" si="6">IF(S3-(O3-P3)-T4&gt;0,S3-(O3-P3)-T4,0)</f>
        <v>9914.8200995684692</v>
      </c>
      <c r="T4" s="109">
        <v>0</v>
      </c>
    </row>
    <row r="5" spans="1:20" ht="18.75" x14ac:dyDescent="0.3">
      <c r="A5" s="174" t="s">
        <v>37</v>
      </c>
      <c r="B5" s="175"/>
      <c r="C5" s="176"/>
      <c r="D5" s="116">
        <v>0.12</v>
      </c>
      <c r="F5" s="82">
        <v>3</v>
      </c>
      <c r="G5" s="93">
        <f t="shared" si="0"/>
        <v>222.4444768490176</v>
      </c>
      <c r="H5" s="58">
        <f t="shared" si="1"/>
        <v>97.538866015334747</v>
      </c>
      <c r="I5" s="52">
        <f t="shared" si="2"/>
        <v>296.31442124684457</v>
      </c>
      <c r="J5" s="53">
        <f t="shared" si="3"/>
        <v>10296.314421246845</v>
      </c>
      <c r="K5" s="54">
        <f t="shared" si="4"/>
        <v>9753.8866015334752</v>
      </c>
      <c r="L5" s="114">
        <v>0</v>
      </c>
      <c r="M5" s="37"/>
      <c r="N5" s="100">
        <v>3</v>
      </c>
      <c r="O5" s="96">
        <f t="shared" si="5"/>
        <v>293.51323376486346</v>
      </c>
      <c r="P5" s="104">
        <f t="shared" ref="P5:P63" si="7">IF(S4*($D$6/$D$4)&gt;0, S5*($D$6/$D$4),0)</f>
        <v>204.74720037245726</v>
      </c>
      <c r="Q5" s="74">
        <f t="shared" ref="Q5:Q63" si="8">IF(Q4+P5&gt;Q4,Q4+P5,0)</f>
        <v>619.6392857801336</v>
      </c>
      <c r="R5" s="75">
        <f t="shared" ref="R5:R63" si="9">IF($S$3+Q5&gt;$S$3+Q4,$S$3+Q5,0)</f>
        <v>10619.639285780133</v>
      </c>
      <c r="S5" s="104">
        <f t="shared" si="6"/>
        <v>9827.8656178779493</v>
      </c>
      <c r="T5" s="109">
        <v>0</v>
      </c>
    </row>
    <row r="6" spans="1:20" ht="18.75" x14ac:dyDescent="0.3">
      <c r="A6" s="174" t="s">
        <v>38</v>
      </c>
      <c r="B6" s="175"/>
      <c r="C6" s="176"/>
      <c r="D6" s="36">
        <v>0.25</v>
      </c>
      <c r="F6" s="82">
        <v>4</v>
      </c>
      <c r="G6" s="93">
        <f t="shared" si="0"/>
        <v>222.4444768490176</v>
      </c>
      <c r="H6" s="58">
        <f t="shared" si="1"/>
        <v>96.289809906997931</v>
      </c>
      <c r="I6" s="52">
        <f t="shared" si="2"/>
        <v>392.60423115384253</v>
      </c>
      <c r="J6" s="53">
        <f t="shared" si="3"/>
        <v>10392.604231153842</v>
      </c>
      <c r="K6" s="54">
        <f t="shared" si="4"/>
        <v>9628.9809906997925</v>
      </c>
      <c r="L6" s="114">
        <v>0</v>
      </c>
      <c r="M6" s="37"/>
      <c r="N6" s="100">
        <v>4</v>
      </c>
      <c r="O6" s="96">
        <f t="shared" si="5"/>
        <v>293.51323376486346</v>
      </c>
      <c r="P6" s="104">
        <f t="shared" si="7"/>
        <v>202.89790801011546</v>
      </c>
      <c r="Q6" s="74">
        <f t="shared" si="8"/>
        <v>822.53719379024903</v>
      </c>
      <c r="R6" s="75">
        <f t="shared" si="9"/>
        <v>10822.537193790249</v>
      </c>
      <c r="S6" s="104">
        <f t="shared" si="6"/>
        <v>9739.0995844855424</v>
      </c>
      <c r="T6" s="109">
        <v>0</v>
      </c>
    </row>
    <row r="7" spans="1:20" ht="18.75" x14ac:dyDescent="0.3">
      <c r="A7" s="159" t="s">
        <v>50</v>
      </c>
      <c r="B7" s="160"/>
      <c r="C7" s="161"/>
      <c r="D7" s="31">
        <v>5</v>
      </c>
      <c r="F7" s="82">
        <v>5</v>
      </c>
      <c r="G7" s="93">
        <f t="shared" si="0"/>
        <v>222.4444768490176</v>
      </c>
      <c r="H7" s="58">
        <f t="shared" si="1"/>
        <v>95.028263237577718</v>
      </c>
      <c r="I7" s="52">
        <f t="shared" si="2"/>
        <v>487.63249439142027</v>
      </c>
      <c r="J7" s="53">
        <f t="shared" si="3"/>
        <v>10487.632494391421</v>
      </c>
      <c r="K7" s="54">
        <f t="shared" si="4"/>
        <v>9502.8263237577721</v>
      </c>
      <c r="L7" s="114">
        <v>0</v>
      </c>
      <c r="M7" s="37"/>
      <c r="N7" s="100">
        <v>5</v>
      </c>
      <c r="O7" s="96">
        <f t="shared" si="5"/>
        <v>293.51323376486346</v>
      </c>
      <c r="P7" s="104">
        <f t="shared" si="7"/>
        <v>201.0100887235582</v>
      </c>
      <c r="Q7" s="74">
        <f t="shared" si="8"/>
        <v>1023.5472825138072</v>
      </c>
      <c r="R7" s="75">
        <f t="shared" si="9"/>
        <v>11023.547282513808</v>
      </c>
      <c r="S7" s="104">
        <f t="shared" si="6"/>
        <v>9648.484258730794</v>
      </c>
      <c r="T7" s="109">
        <v>0</v>
      </c>
    </row>
    <row r="8" spans="1:20" ht="18.75" x14ac:dyDescent="0.3">
      <c r="A8" s="162" t="s">
        <v>39</v>
      </c>
      <c r="B8" s="163"/>
      <c r="C8" s="164"/>
      <c r="D8" s="32">
        <f>(D3*($D$5/$D$4))/(1-(1+($D$5/$D$4))^(-$D$4*D7))</f>
        <v>222.4444768490176</v>
      </c>
      <c r="F8" s="82">
        <v>6</v>
      </c>
      <c r="G8" s="93">
        <f t="shared" si="0"/>
        <v>222.4444768490176</v>
      </c>
      <c r="H8" s="58">
        <f t="shared" si="1"/>
        <v>93.754101101463334</v>
      </c>
      <c r="I8" s="52">
        <f t="shared" si="2"/>
        <v>581.38659549288354</v>
      </c>
      <c r="J8" s="53">
        <f t="shared" si="3"/>
        <v>10581.386595492884</v>
      </c>
      <c r="K8" s="54">
        <f t="shared" si="4"/>
        <v>9375.410110146333</v>
      </c>
      <c r="L8" s="114">
        <v>0</v>
      </c>
      <c r="M8" s="37"/>
      <c r="N8" s="100">
        <v>6</v>
      </c>
      <c r="O8" s="96">
        <f t="shared" si="5"/>
        <v>293.51323376486346</v>
      </c>
      <c r="P8" s="104">
        <f t="shared" si="7"/>
        <v>199.08293986853101</v>
      </c>
      <c r="Q8" s="74">
        <f t="shared" si="8"/>
        <v>1222.6302223823382</v>
      </c>
      <c r="R8" s="75">
        <f t="shared" si="9"/>
        <v>11222.630222382339</v>
      </c>
      <c r="S8" s="104">
        <f t="shared" si="6"/>
        <v>9555.9811136894896</v>
      </c>
      <c r="T8" s="109">
        <v>0</v>
      </c>
    </row>
    <row r="9" spans="1:20" ht="18.75" x14ac:dyDescent="0.3">
      <c r="A9" s="165" t="s">
        <v>40</v>
      </c>
      <c r="B9" s="166"/>
      <c r="C9" s="167"/>
      <c r="D9" s="33">
        <f>(D3*($D$6/$D$4))/(1-(1+($D$6/$D$4))^(-$D$4*D7))</f>
        <v>293.51323376486346</v>
      </c>
      <c r="F9" s="82">
        <v>7</v>
      </c>
      <c r="G9" s="93">
        <f t="shared" si="0"/>
        <v>222.4444768490176</v>
      </c>
      <c r="H9" s="58">
        <f t="shared" si="1"/>
        <v>92.467197343987792</v>
      </c>
      <c r="I9" s="52">
        <f t="shared" si="2"/>
        <v>673.85379283687132</v>
      </c>
      <c r="J9" s="53">
        <f t="shared" si="3"/>
        <v>10673.853792836871</v>
      </c>
      <c r="K9" s="54">
        <f t="shared" si="4"/>
        <v>9246.7197343987791</v>
      </c>
      <c r="L9" s="114">
        <v>0</v>
      </c>
      <c r="M9" s="37"/>
      <c r="N9" s="100">
        <v>7</v>
      </c>
      <c r="O9" s="96">
        <f t="shared" si="5"/>
        <v>293.51323376486346</v>
      </c>
      <c r="P9" s="104">
        <f t="shared" si="7"/>
        <v>197.1156420790241</v>
      </c>
      <c r="Q9" s="74">
        <f t="shared" si="8"/>
        <v>1419.7458644613623</v>
      </c>
      <c r="R9" s="75">
        <f t="shared" si="9"/>
        <v>11419.745864461362</v>
      </c>
      <c r="S9" s="104">
        <f t="shared" si="6"/>
        <v>9461.5508197931576</v>
      </c>
      <c r="T9" s="109">
        <v>0</v>
      </c>
    </row>
    <row r="10" spans="1:20" x14ac:dyDescent="0.25">
      <c r="F10" s="82">
        <v>8</v>
      </c>
      <c r="G10" s="93">
        <f t="shared" si="0"/>
        <v>222.4444768490176</v>
      </c>
      <c r="H10" s="58">
        <f t="shared" si="1"/>
        <v>91.16742454893749</v>
      </c>
      <c r="I10" s="52">
        <f t="shared" si="2"/>
        <v>765.02121738580877</v>
      </c>
      <c r="J10" s="53">
        <f t="shared" si="3"/>
        <v>10765.021217385809</v>
      </c>
      <c r="K10" s="54">
        <f t="shared" si="4"/>
        <v>9116.7424548937488</v>
      </c>
      <c r="L10" s="114">
        <v>0</v>
      </c>
      <c r="M10" s="37"/>
      <c r="N10" s="100">
        <v>8</v>
      </c>
      <c r="O10" s="96">
        <f t="shared" si="5"/>
        <v>293.51323376486346</v>
      </c>
      <c r="P10" s="104">
        <f t="shared" si="7"/>
        <v>195.10735891890243</v>
      </c>
      <c r="Q10" s="74">
        <f t="shared" si="8"/>
        <v>1614.8532233802648</v>
      </c>
      <c r="R10" s="75">
        <f t="shared" si="9"/>
        <v>11614.853223380265</v>
      </c>
      <c r="S10" s="104">
        <f t="shared" si="6"/>
        <v>9365.1532281073178</v>
      </c>
      <c r="T10" s="109">
        <v>0</v>
      </c>
    </row>
    <row r="11" spans="1:20" x14ac:dyDescent="0.25">
      <c r="F11" s="82">
        <v>9</v>
      </c>
      <c r="G11" s="93">
        <f t="shared" si="0"/>
        <v>222.4444768490176</v>
      </c>
      <c r="H11" s="58">
        <f t="shared" si="1"/>
        <v>89.854654025936696</v>
      </c>
      <c r="I11" s="52">
        <f t="shared" si="2"/>
        <v>854.87587141174549</v>
      </c>
      <c r="J11" s="53">
        <f t="shared" si="3"/>
        <v>10854.875871411745</v>
      </c>
      <c r="K11" s="54">
        <f t="shared" si="4"/>
        <v>8985.4654025936688</v>
      </c>
      <c r="L11" s="114">
        <v>0</v>
      </c>
      <c r="M11" s="37"/>
      <c r="N11" s="100">
        <v>9</v>
      </c>
      <c r="O11" s="96">
        <f t="shared" si="5"/>
        <v>293.51323376486346</v>
      </c>
      <c r="P11" s="104">
        <f t="shared" si="7"/>
        <v>193.05723652627825</v>
      </c>
      <c r="Q11" s="74">
        <f t="shared" si="8"/>
        <v>1807.9104599065431</v>
      </c>
      <c r="R11" s="75">
        <f t="shared" si="9"/>
        <v>11807.910459906543</v>
      </c>
      <c r="S11" s="104">
        <f t="shared" si="6"/>
        <v>9266.7473532613567</v>
      </c>
      <c r="T11" s="109">
        <v>0</v>
      </c>
    </row>
    <row r="12" spans="1:20" x14ac:dyDescent="0.25">
      <c r="F12" s="82">
        <v>10</v>
      </c>
      <c r="G12" s="93">
        <f>IF(H12=0,0,$D$8)</f>
        <v>222.4444768490176</v>
      </c>
      <c r="H12" s="58">
        <f t="shared" si="1"/>
        <v>88.52875579770587</v>
      </c>
      <c r="I12" s="52">
        <f t="shared" si="2"/>
        <v>943.40462720945141</v>
      </c>
      <c r="J12" s="53">
        <f t="shared" si="3"/>
        <v>10943.404627209451</v>
      </c>
      <c r="K12" s="54">
        <f t="shared" si="4"/>
        <v>8852.8755797705871</v>
      </c>
      <c r="L12" s="114">
        <v>0</v>
      </c>
      <c r="M12" s="37"/>
      <c r="N12" s="100">
        <v>10</v>
      </c>
      <c r="O12" s="96">
        <f t="shared" si="5"/>
        <v>293.51323376486346</v>
      </c>
      <c r="P12" s="104">
        <f t="shared" si="7"/>
        <v>190.96440325047439</v>
      </c>
      <c r="Q12" s="74">
        <f t="shared" si="8"/>
        <v>1998.8748631570174</v>
      </c>
      <c r="R12" s="75">
        <f t="shared" si="9"/>
        <v>11998.874863157018</v>
      </c>
      <c r="S12" s="104">
        <f t="shared" si="6"/>
        <v>9166.2913560227717</v>
      </c>
      <c r="T12" s="109">
        <v>0</v>
      </c>
    </row>
    <row r="13" spans="1:20" x14ac:dyDescent="0.25">
      <c r="F13" s="82">
        <v>11</v>
      </c>
      <c r="G13" s="93">
        <f t="shared" si="0"/>
        <v>222.4444768490176</v>
      </c>
      <c r="H13" s="58">
        <f t="shared" si="1"/>
        <v>87.189598587192762</v>
      </c>
      <c r="I13" s="52">
        <f t="shared" si="2"/>
        <v>1030.5942257966442</v>
      </c>
      <c r="J13" s="53">
        <f t="shared" si="3"/>
        <v>11030.594225796644</v>
      </c>
      <c r="K13" s="54">
        <f t="shared" si="4"/>
        <v>8718.9598587192759</v>
      </c>
      <c r="L13" s="114">
        <v>0</v>
      </c>
      <c r="M13" s="37"/>
      <c r="N13" s="100">
        <v>11</v>
      </c>
      <c r="O13" s="96">
        <f t="shared" si="5"/>
        <v>293.51323376486346</v>
      </c>
      <c r="P13" s="104">
        <f t="shared" si="7"/>
        <v>188.8279692814246</v>
      </c>
      <c r="Q13" s="74">
        <f t="shared" si="8"/>
        <v>2187.7028324384419</v>
      </c>
      <c r="R13" s="75">
        <f t="shared" si="9"/>
        <v>12187.702832438441</v>
      </c>
      <c r="S13" s="104">
        <f t="shared" si="6"/>
        <v>9063.7425255083817</v>
      </c>
      <c r="T13" s="109">
        <v>0</v>
      </c>
    </row>
    <row r="14" spans="1:20" x14ac:dyDescent="0.25">
      <c r="F14" s="82">
        <v>12</v>
      </c>
      <c r="G14" s="93">
        <f t="shared" si="0"/>
        <v>222.4444768490176</v>
      </c>
      <c r="H14" s="58">
        <f t="shared" si="1"/>
        <v>85.837049804574505</v>
      </c>
      <c r="I14" s="52">
        <f t="shared" si="2"/>
        <v>1116.4312756012187</v>
      </c>
      <c r="J14" s="53">
        <f t="shared" si="3"/>
        <v>11116.431275601219</v>
      </c>
      <c r="K14" s="54">
        <f t="shared" si="4"/>
        <v>8583.7049804574508</v>
      </c>
      <c r="L14" s="114">
        <v>0</v>
      </c>
      <c r="M14" s="37"/>
      <c r="N14" s="100">
        <v>12</v>
      </c>
      <c r="O14" s="96">
        <f t="shared" si="5"/>
        <v>293.51323376486346</v>
      </c>
      <c r="P14" s="104">
        <f t="shared" si="7"/>
        <v>186.64702627135298</v>
      </c>
      <c r="Q14" s="74">
        <f t="shared" si="8"/>
        <v>2374.3498587097947</v>
      </c>
      <c r="R14" s="75">
        <f t="shared" si="9"/>
        <v>12374.349858709795</v>
      </c>
      <c r="S14" s="104">
        <f t="shared" si="6"/>
        <v>8959.0572610249437</v>
      </c>
      <c r="T14" s="109">
        <v>0</v>
      </c>
    </row>
    <row r="15" spans="1:20" ht="15" x14ac:dyDescent="0.25">
      <c r="F15" s="83">
        <v>13</v>
      </c>
      <c r="G15" s="94">
        <f t="shared" si="0"/>
        <v>222.4444768490176</v>
      </c>
      <c r="H15" s="90">
        <f t="shared" si="1"/>
        <v>84.470975534130091</v>
      </c>
      <c r="I15" s="55">
        <f t="shared" si="2"/>
        <v>1200.9022511353487</v>
      </c>
      <c r="J15" s="56">
        <f t="shared" si="3"/>
        <v>11200.902251135349</v>
      </c>
      <c r="K15" s="57">
        <f t="shared" si="4"/>
        <v>8447.0975534130084</v>
      </c>
      <c r="L15" s="119">
        <v>0</v>
      </c>
      <c r="M15" s="37"/>
      <c r="N15" s="101">
        <v>13</v>
      </c>
      <c r="O15" s="97">
        <f t="shared" si="5"/>
        <v>293.51323376486346</v>
      </c>
      <c r="P15" s="105">
        <f t="shared" si="7"/>
        <v>184.42064694857152</v>
      </c>
      <c r="Q15" s="76">
        <f t="shared" si="8"/>
        <v>2558.7705056583663</v>
      </c>
      <c r="R15" s="77">
        <f t="shared" si="9"/>
        <v>12558.770505658365</v>
      </c>
      <c r="S15" s="105">
        <f t="shared" si="6"/>
        <v>8852.1910535314328</v>
      </c>
      <c r="T15" s="120">
        <v>0</v>
      </c>
    </row>
    <row r="16" spans="1:20" x14ac:dyDescent="0.25">
      <c r="F16" s="82">
        <v>14</v>
      </c>
      <c r="G16" s="93">
        <f t="shared" si="0"/>
        <v>222.4444768490176</v>
      </c>
      <c r="H16" s="58">
        <f t="shared" si="1"/>
        <v>83.091240520981216</v>
      </c>
      <c r="I16" s="52">
        <f t="shared" si="2"/>
        <v>1283.99349165633</v>
      </c>
      <c r="J16" s="53">
        <f t="shared" si="3"/>
        <v>11283.993491656331</v>
      </c>
      <c r="K16" s="54">
        <f t="shared" si="4"/>
        <v>8309.124052098121</v>
      </c>
      <c r="L16" s="114">
        <v>0</v>
      </c>
      <c r="M16" s="37"/>
      <c r="N16" s="100">
        <v>14</v>
      </c>
      <c r="O16" s="96">
        <f t="shared" si="5"/>
        <v>293.51323376486346</v>
      </c>
      <c r="P16" s="104">
        <f t="shared" si="7"/>
        <v>182.1478847232321</v>
      </c>
      <c r="Q16" s="74">
        <f t="shared" si="8"/>
        <v>2740.9183903815983</v>
      </c>
      <c r="R16" s="75">
        <f t="shared" si="9"/>
        <v>12740.918390381597</v>
      </c>
      <c r="S16" s="104">
        <f t="shared" si="6"/>
        <v>8743.0984667151406</v>
      </c>
      <c r="T16" s="109">
        <v>0</v>
      </c>
    </row>
    <row r="17" spans="6:20" x14ac:dyDescent="0.25">
      <c r="F17" s="82">
        <v>15</v>
      </c>
      <c r="G17" s="93">
        <f t="shared" si="0"/>
        <v>222.4444768490176</v>
      </c>
      <c r="H17" s="58">
        <f t="shared" si="1"/>
        <v>81.697708157700845</v>
      </c>
      <c r="I17" s="52">
        <f t="shared" si="2"/>
        <v>1365.6911998140308</v>
      </c>
      <c r="J17" s="53">
        <f t="shared" si="3"/>
        <v>11365.691199814031</v>
      </c>
      <c r="K17" s="54">
        <f t="shared" si="4"/>
        <v>8169.7708157700845</v>
      </c>
      <c r="L17" s="114">
        <v>0</v>
      </c>
      <c r="M17" s="37"/>
      <c r="N17" s="100">
        <v>15</v>
      </c>
      <c r="O17" s="96">
        <f t="shared" si="5"/>
        <v>293.51323376486346</v>
      </c>
      <c r="P17" s="104">
        <f t="shared" si="7"/>
        <v>179.82777328486478</v>
      </c>
      <c r="Q17" s="74">
        <f t="shared" si="8"/>
        <v>2920.746163666463</v>
      </c>
      <c r="R17" s="75">
        <f t="shared" si="9"/>
        <v>12920.746163666463</v>
      </c>
      <c r="S17" s="104">
        <f t="shared" si="6"/>
        <v>8631.7331176735097</v>
      </c>
      <c r="T17" s="109">
        <v>0</v>
      </c>
    </row>
    <row r="18" spans="6:20" x14ac:dyDescent="0.25">
      <c r="F18" s="82">
        <v>16</v>
      </c>
      <c r="G18" s="93">
        <f t="shared" si="0"/>
        <v>222.4444768490176</v>
      </c>
      <c r="H18" s="58">
        <f t="shared" si="1"/>
        <v>80.29024047078768</v>
      </c>
      <c r="I18" s="52">
        <f t="shared" si="2"/>
        <v>1445.9814402848185</v>
      </c>
      <c r="J18" s="53">
        <f t="shared" si="3"/>
        <v>11445.981440284819</v>
      </c>
      <c r="K18" s="54">
        <f t="shared" si="4"/>
        <v>8029.0240470787676</v>
      </c>
      <c r="L18" s="114">
        <v>0</v>
      </c>
      <c r="M18" s="37"/>
      <c r="N18" s="100">
        <v>16</v>
      </c>
      <c r="O18" s="96">
        <f t="shared" si="5"/>
        <v>293.51323376486346</v>
      </c>
      <c r="P18" s="104">
        <f t="shared" si="7"/>
        <v>177.45932619153146</v>
      </c>
      <c r="Q18" s="74">
        <f t="shared" si="8"/>
        <v>3098.2054898579945</v>
      </c>
      <c r="R18" s="75">
        <f t="shared" si="9"/>
        <v>13098.205489857995</v>
      </c>
      <c r="S18" s="104">
        <f t="shared" si="6"/>
        <v>8518.0476571935105</v>
      </c>
      <c r="T18" s="109">
        <v>0</v>
      </c>
    </row>
    <row r="19" spans="6:20" x14ac:dyDescent="0.25">
      <c r="F19" s="82">
        <v>17</v>
      </c>
      <c r="G19" s="93">
        <f t="shared" si="0"/>
        <v>222.4444768490176</v>
      </c>
      <c r="H19" s="58">
        <f t="shared" si="1"/>
        <v>78.868698107005372</v>
      </c>
      <c r="I19" s="52">
        <f t="shared" si="2"/>
        <v>1524.850138391824</v>
      </c>
      <c r="J19" s="53">
        <f t="shared" si="3"/>
        <v>11524.850138391825</v>
      </c>
      <c r="K19" s="54">
        <f t="shared" si="4"/>
        <v>7886.8698107005375</v>
      </c>
      <c r="L19" s="114">
        <v>0</v>
      </c>
      <c r="M19" s="37"/>
      <c r="N19" s="100">
        <v>17</v>
      </c>
      <c r="O19" s="96">
        <f t="shared" si="5"/>
        <v>293.51323376486346</v>
      </c>
      <c r="P19" s="104">
        <f t="shared" si="7"/>
        <v>175.04153645042038</v>
      </c>
      <c r="Q19" s="74">
        <f t="shared" si="8"/>
        <v>3273.2470263084151</v>
      </c>
      <c r="R19" s="75">
        <f t="shared" si="9"/>
        <v>13273.247026308414</v>
      </c>
      <c r="S19" s="104">
        <f t="shared" si="6"/>
        <v>8401.9937496201783</v>
      </c>
      <c r="T19" s="109">
        <v>0</v>
      </c>
    </row>
    <row r="20" spans="6:20" x14ac:dyDescent="0.25">
      <c r="F20" s="82">
        <v>18</v>
      </c>
      <c r="G20" s="93">
        <f t="shared" si="0"/>
        <v>222.4444768490176</v>
      </c>
      <c r="H20" s="58">
        <f t="shared" si="1"/>
        <v>77.432940319585256</v>
      </c>
      <c r="I20" s="52">
        <f t="shared" si="2"/>
        <v>1602.2830787114092</v>
      </c>
      <c r="J20" s="53">
        <f t="shared" si="3"/>
        <v>11602.283078711409</v>
      </c>
      <c r="K20" s="54">
        <f t="shared" si="4"/>
        <v>7743.294031958525</v>
      </c>
      <c r="L20" s="114">
        <v>0</v>
      </c>
      <c r="M20" s="37"/>
      <c r="N20" s="100">
        <v>18</v>
      </c>
      <c r="O20" s="96">
        <f t="shared" si="5"/>
        <v>293.51323376486346</v>
      </c>
      <c r="P20" s="104">
        <f t="shared" si="7"/>
        <v>172.57337608970283</v>
      </c>
      <c r="Q20" s="74">
        <f t="shared" si="8"/>
        <v>3445.8204023981179</v>
      </c>
      <c r="R20" s="75">
        <f t="shared" si="9"/>
        <v>13445.820402398118</v>
      </c>
      <c r="S20" s="104">
        <f t="shared" si="6"/>
        <v>8283.522052305736</v>
      </c>
      <c r="T20" s="109">
        <v>0</v>
      </c>
    </row>
    <row r="21" spans="6:20" x14ac:dyDescent="0.25">
      <c r="F21" s="82">
        <v>19</v>
      </c>
      <c r="G21" s="93">
        <f t="shared" si="0"/>
        <v>222.4444768490176</v>
      </c>
      <c r="H21" s="58">
        <f t="shared" si="1"/>
        <v>75.982824954290933</v>
      </c>
      <c r="I21" s="52">
        <f t="shared" si="2"/>
        <v>1678.2659036657001</v>
      </c>
      <c r="J21" s="53">
        <f t="shared" si="3"/>
        <v>11678.265903665701</v>
      </c>
      <c r="K21" s="54">
        <f t="shared" si="4"/>
        <v>7598.2824954290927</v>
      </c>
      <c r="L21" s="114">
        <v>0</v>
      </c>
      <c r="M21" s="37"/>
      <c r="N21" s="100">
        <v>19</v>
      </c>
      <c r="O21" s="96">
        <f t="shared" si="5"/>
        <v>293.51323376486346</v>
      </c>
      <c r="P21" s="104">
        <f t="shared" si="7"/>
        <v>170.05379572147029</v>
      </c>
      <c r="Q21" s="74">
        <f t="shared" si="8"/>
        <v>3615.8741981195881</v>
      </c>
      <c r="R21" s="75">
        <f t="shared" si="9"/>
        <v>13615.874198119589</v>
      </c>
      <c r="S21" s="104">
        <f t="shared" si="6"/>
        <v>8162.582194630575</v>
      </c>
      <c r="T21" s="109">
        <v>0</v>
      </c>
    </row>
    <row r="22" spans="6:20" x14ac:dyDescent="0.25">
      <c r="F22" s="84">
        <v>20</v>
      </c>
      <c r="G22" s="93">
        <f t="shared" si="0"/>
        <v>222.4444768490176</v>
      </c>
      <c r="H22" s="58">
        <f t="shared" si="1"/>
        <v>74.518208435343666</v>
      </c>
      <c r="I22" s="52">
        <f t="shared" si="2"/>
        <v>1752.7841121010438</v>
      </c>
      <c r="J22" s="53">
        <f t="shared" si="3"/>
        <v>11752.784112101044</v>
      </c>
      <c r="K22" s="54">
        <f t="shared" si="4"/>
        <v>7451.8208435343658</v>
      </c>
      <c r="L22" s="114">
        <v>0</v>
      </c>
      <c r="M22" s="37"/>
      <c r="N22" s="100">
        <v>20</v>
      </c>
      <c r="O22" s="96">
        <f t="shared" si="5"/>
        <v>293.51323376486346</v>
      </c>
      <c r="P22" s="104">
        <f t="shared" si="7"/>
        <v>167.48172409556628</v>
      </c>
      <c r="Q22" s="74">
        <f t="shared" si="8"/>
        <v>3783.3559222151544</v>
      </c>
      <c r="R22" s="75">
        <f t="shared" si="9"/>
        <v>13783.355922215154</v>
      </c>
      <c r="S22" s="104">
        <f t="shared" si="6"/>
        <v>8039.1227565871823</v>
      </c>
      <c r="T22" s="109">
        <v>0</v>
      </c>
    </row>
    <row r="23" spans="6:20" x14ac:dyDescent="0.25">
      <c r="F23" s="82">
        <v>21</v>
      </c>
      <c r="G23" s="93">
        <f t="shared" si="0"/>
        <v>222.4444768490176</v>
      </c>
      <c r="H23" s="58">
        <f t="shared" si="1"/>
        <v>73.038945751206924</v>
      </c>
      <c r="I23" s="52">
        <f t="shared" si="2"/>
        <v>1825.8230578522507</v>
      </c>
      <c r="J23" s="53">
        <f t="shared" si="3"/>
        <v>11825.823057852251</v>
      </c>
      <c r="K23" s="54">
        <f t="shared" si="4"/>
        <v>7303.894575120692</v>
      </c>
      <c r="L23" s="114">
        <v>0</v>
      </c>
      <c r="M23" s="37"/>
      <c r="N23" s="100">
        <v>21</v>
      </c>
      <c r="O23" s="96">
        <f t="shared" si="5"/>
        <v>293.51323376486346</v>
      </c>
      <c r="P23" s="104">
        <f t="shared" si="7"/>
        <v>164.85606764412259</v>
      </c>
      <c r="Q23" s="74">
        <f t="shared" si="8"/>
        <v>3948.2119898592769</v>
      </c>
      <c r="R23" s="75">
        <f t="shared" si="9"/>
        <v>13948.211989859277</v>
      </c>
      <c r="S23" s="104">
        <f t="shared" si="6"/>
        <v>7913.0912469178847</v>
      </c>
      <c r="T23" s="109">
        <v>0</v>
      </c>
    </row>
    <row r="24" spans="6:20" x14ac:dyDescent="0.25">
      <c r="F24" s="82">
        <v>22</v>
      </c>
      <c r="G24" s="93">
        <f t="shared" si="0"/>
        <v>222.4444768490176</v>
      </c>
      <c r="H24" s="58">
        <f t="shared" si="1"/>
        <v>71.544890440228812</v>
      </c>
      <c r="I24" s="52">
        <f t="shared" si="2"/>
        <v>1897.3679482924795</v>
      </c>
      <c r="J24" s="53">
        <f t="shared" si="3"/>
        <v>11897.36794829248</v>
      </c>
      <c r="K24" s="54">
        <f t="shared" si="4"/>
        <v>7154.489044022881</v>
      </c>
      <c r="L24" s="114">
        <v>0</v>
      </c>
      <c r="M24" s="37"/>
      <c r="N24" s="100">
        <v>22</v>
      </c>
      <c r="O24" s="96">
        <f t="shared" si="5"/>
        <v>293.51323376486346</v>
      </c>
      <c r="P24" s="104">
        <f t="shared" si="7"/>
        <v>162.17571001660716</v>
      </c>
      <c r="Q24" s="74">
        <f t="shared" si="8"/>
        <v>4110.3876998758842</v>
      </c>
      <c r="R24" s="75">
        <f t="shared" si="9"/>
        <v>14110.387699875884</v>
      </c>
      <c r="S24" s="104">
        <f t="shared" si="6"/>
        <v>7784.4340807971439</v>
      </c>
      <c r="T24" s="109">
        <v>0</v>
      </c>
    </row>
    <row r="25" spans="6:20" x14ac:dyDescent="0.25">
      <c r="F25" s="82">
        <v>23</v>
      </c>
      <c r="G25" s="93">
        <f t="shared" si="0"/>
        <v>222.4444768490176</v>
      </c>
      <c r="H25" s="58">
        <f t="shared" si="1"/>
        <v>70.035894576140919</v>
      </c>
      <c r="I25" s="52">
        <f t="shared" si="2"/>
        <v>1967.4038428686204</v>
      </c>
      <c r="J25" s="53">
        <f t="shared" si="3"/>
        <v>11967.40384286862</v>
      </c>
      <c r="K25" s="54">
        <f t="shared" si="4"/>
        <v>7003.5894576140918</v>
      </c>
      <c r="L25" s="114">
        <v>0</v>
      </c>
      <c r="M25" s="37"/>
      <c r="N25" s="100">
        <v>23</v>
      </c>
      <c r="O25" s="96">
        <f t="shared" si="5"/>
        <v>293.51323376486346</v>
      </c>
      <c r="P25" s="104">
        <f t="shared" si="7"/>
        <v>159.43951160518515</v>
      </c>
      <c r="Q25" s="74">
        <f t="shared" si="8"/>
        <v>4269.8272114810698</v>
      </c>
      <c r="R25" s="75">
        <f t="shared" si="9"/>
        <v>14269.82721148107</v>
      </c>
      <c r="S25" s="104">
        <f t="shared" si="6"/>
        <v>7653.0965570488879</v>
      </c>
      <c r="T25" s="109">
        <v>0</v>
      </c>
    </row>
    <row r="26" spans="6:20" x14ac:dyDescent="0.25">
      <c r="F26" s="85">
        <v>24</v>
      </c>
      <c r="G26" s="93">
        <f t="shared" si="0"/>
        <v>222.4444768490176</v>
      </c>
      <c r="H26" s="58">
        <f t="shared" si="1"/>
        <v>68.511808753412154</v>
      </c>
      <c r="I26" s="52">
        <f t="shared" si="2"/>
        <v>2035.9156516220326</v>
      </c>
      <c r="J26" s="53">
        <f t="shared" si="3"/>
        <v>12035.915651622032</v>
      </c>
      <c r="K26" s="54">
        <f t="shared" si="4"/>
        <v>6851.1808753412151</v>
      </c>
      <c r="L26" s="114">
        <v>0</v>
      </c>
      <c r="M26" s="37"/>
      <c r="N26" s="100">
        <v>24</v>
      </c>
      <c r="O26" s="96">
        <f t="shared" si="5"/>
        <v>293.51323376486346</v>
      </c>
      <c r="P26" s="104">
        <f>IF(S25*($D$6/$D$4)&gt;0, S26*($D$6/$D$4),0)</f>
        <v>156.64630906019187</v>
      </c>
      <c r="Q26" s="74">
        <f t="shared" si="8"/>
        <v>4426.4735205412617</v>
      </c>
      <c r="R26" s="75">
        <f t="shared" si="9"/>
        <v>14426.473520541262</v>
      </c>
      <c r="S26" s="104">
        <f t="shared" si="6"/>
        <v>7519.0228348892097</v>
      </c>
      <c r="T26" s="109">
        <v>0</v>
      </c>
    </row>
    <row r="27" spans="6:20" ht="15" x14ac:dyDescent="0.25">
      <c r="F27" s="83">
        <v>25</v>
      </c>
      <c r="G27" s="94">
        <f t="shared" si="0"/>
        <v>222.4444768490176</v>
      </c>
      <c r="H27" s="90">
        <f t="shared" si="1"/>
        <v>66.972482072456103</v>
      </c>
      <c r="I27" s="55">
        <f t="shared" si="2"/>
        <v>2102.8881336944887</v>
      </c>
      <c r="J27" s="56">
        <f t="shared" si="3"/>
        <v>12102.888133694489</v>
      </c>
      <c r="K27" s="57">
        <f t="shared" si="4"/>
        <v>6697.2482072456096</v>
      </c>
      <c r="L27" s="119">
        <v>0</v>
      </c>
      <c r="M27" s="37"/>
      <c r="N27" s="101">
        <v>25</v>
      </c>
      <c r="O27" s="97">
        <f t="shared" si="5"/>
        <v>293.51323376486346</v>
      </c>
      <c r="P27" s="105">
        <f t="shared" si="7"/>
        <v>153.7949147955112</v>
      </c>
      <c r="Q27" s="76">
        <f t="shared" si="8"/>
        <v>4580.2684353367731</v>
      </c>
      <c r="R27" s="77">
        <f t="shared" si="9"/>
        <v>14580.268435336773</v>
      </c>
      <c r="S27" s="105">
        <f t="shared" si="6"/>
        <v>7382.1559101845378</v>
      </c>
      <c r="T27" s="120">
        <v>0</v>
      </c>
    </row>
    <row r="28" spans="6:20" x14ac:dyDescent="0.25">
      <c r="F28" s="82">
        <v>26</v>
      </c>
      <c r="G28" s="93">
        <f t="shared" si="0"/>
        <v>222.4444768490176</v>
      </c>
      <c r="H28" s="58">
        <f t="shared" si="1"/>
        <v>65.417762124690483</v>
      </c>
      <c r="I28" s="52">
        <f t="shared" si="2"/>
        <v>2168.3058958191791</v>
      </c>
      <c r="J28" s="53">
        <f t="shared" si="3"/>
        <v>12168.30589581918</v>
      </c>
      <c r="K28" s="54">
        <f t="shared" si="4"/>
        <v>6541.776212469048</v>
      </c>
      <c r="L28" s="114">
        <v>0</v>
      </c>
      <c r="M28" s="37"/>
      <c r="N28" s="100">
        <v>26</v>
      </c>
      <c r="O28" s="96">
        <f t="shared" si="5"/>
        <v>293.51323376486346</v>
      </c>
      <c r="P28" s="104">
        <f t="shared" si="7"/>
        <v>150.88411648364968</v>
      </c>
      <c r="Q28" s="74">
        <f t="shared" si="8"/>
        <v>4731.1525518204226</v>
      </c>
      <c r="R28" s="75">
        <f t="shared" si="9"/>
        <v>14731.152551820422</v>
      </c>
      <c r="S28" s="104">
        <f t="shared" si="6"/>
        <v>7242.4375912151854</v>
      </c>
      <c r="T28" s="109">
        <v>0</v>
      </c>
    </row>
    <row r="29" spans="6:20" x14ac:dyDescent="0.25">
      <c r="F29" s="82">
        <v>27</v>
      </c>
      <c r="G29" s="93">
        <f t="shared" si="0"/>
        <v>222.4444768490176</v>
      </c>
      <c r="H29" s="58">
        <f t="shared" si="1"/>
        <v>63.847494977447205</v>
      </c>
      <c r="I29" s="52">
        <f t="shared" si="2"/>
        <v>2232.1533907966264</v>
      </c>
      <c r="J29" s="53">
        <f t="shared" si="3"/>
        <v>12232.153390796626</v>
      </c>
      <c r="K29" s="54">
        <f t="shared" si="4"/>
        <v>6384.7494977447204</v>
      </c>
      <c r="L29" s="114">
        <v>0</v>
      </c>
      <c r="M29" s="37"/>
      <c r="N29" s="100">
        <v>27</v>
      </c>
      <c r="O29" s="96">
        <f t="shared" si="5"/>
        <v>293.51323376486346</v>
      </c>
      <c r="P29" s="104">
        <f t="shared" si="7"/>
        <v>147.91267654029107</v>
      </c>
      <c r="Q29" s="74">
        <f t="shared" si="8"/>
        <v>4879.0652283607133</v>
      </c>
      <c r="R29" s="75">
        <f t="shared" si="9"/>
        <v>14879.065228360712</v>
      </c>
      <c r="S29" s="104">
        <f t="shared" si="6"/>
        <v>7099.808473933972</v>
      </c>
      <c r="T29" s="109">
        <v>0</v>
      </c>
    </row>
    <row r="30" spans="6:20" x14ac:dyDescent="0.25">
      <c r="F30" s="86">
        <v>28</v>
      </c>
      <c r="G30" s="93">
        <f t="shared" si="0"/>
        <v>222.4444768490176</v>
      </c>
      <c r="H30" s="58">
        <f t="shared" si="1"/>
        <v>62.261525158731502</v>
      </c>
      <c r="I30" s="52">
        <f t="shared" si="2"/>
        <v>2294.4149159553581</v>
      </c>
      <c r="J30" s="53">
        <f t="shared" si="3"/>
        <v>12294.414915955358</v>
      </c>
      <c r="K30" s="54">
        <f t="shared" si="4"/>
        <v>6226.1525158731502</v>
      </c>
      <c r="L30" s="114">
        <v>0</v>
      </c>
      <c r="M30" s="37"/>
      <c r="N30" s="100">
        <v>28</v>
      </c>
      <c r="O30" s="96">
        <f t="shared" si="5"/>
        <v>293.51323376486346</v>
      </c>
      <c r="P30" s="104">
        <f t="shared" si="7"/>
        <v>144.87933159811249</v>
      </c>
      <c r="Q30" s="74">
        <f t="shared" si="8"/>
        <v>5023.9445599588262</v>
      </c>
      <c r="R30" s="75">
        <f t="shared" si="9"/>
        <v>15023.944559958825</v>
      </c>
      <c r="S30" s="104">
        <f t="shared" si="6"/>
        <v>6954.2079167093998</v>
      </c>
      <c r="T30" s="109">
        <v>0</v>
      </c>
    </row>
    <row r="31" spans="6:20" x14ac:dyDescent="0.25">
      <c r="F31" s="82">
        <v>29</v>
      </c>
      <c r="G31" s="93">
        <f t="shared" si="0"/>
        <v>222.4444768490176</v>
      </c>
      <c r="H31" s="58">
        <f t="shared" si="1"/>
        <v>60.659695641828641</v>
      </c>
      <c r="I31" s="52">
        <f t="shared" si="2"/>
        <v>2355.0746115971865</v>
      </c>
      <c r="J31" s="53">
        <f t="shared" si="3"/>
        <v>12355.074611597187</v>
      </c>
      <c r="K31" s="54">
        <f t="shared" si="4"/>
        <v>6065.9695641828639</v>
      </c>
      <c r="L31" s="114">
        <v>0</v>
      </c>
      <c r="M31" s="37"/>
      <c r="N31" s="100">
        <v>29</v>
      </c>
      <c r="O31" s="96">
        <f t="shared" si="5"/>
        <v>293.51323376486346</v>
      </c>
      <c r="P31" s="104">
        <f t="shared" si="7"/>
        <v>141.78279196963851</v>
      </c>
      <c r="Q31" s="74">
        <f t="shared" si="8"/>
        <v>5165.7273519284645</v>
      </c>
      <c r="R31" s="75">
        <f t="shared" si="9"/>
        <v>15165.727351928464</v>
      </c>
      <c r="S31" s="104">
        <f t="shared" si="6"/>
        <v>6805.5740145426489</v>
      </c>
      <c r="T31" s="109">
        <v>0</v>
      </c>
    </row>
    <row r="32" spans="6:20" x14ac:dyDescent="0.25">
      <c r="F32" s="82">
        <v>30</v>
      </c>
      <c r="G32" s="93">
        <f t="shared" si="0"/>
        <v>222.4444768490176</v>
      </c>
      <c r="H32" s="58">
        <f t="shared" si="1"/>
        <v>59.041847829756755</v>
      </c>
      <c r="I32" s="52">
        <f t="shared" si="2"/>
        <v>2414.116459426943</v>
      </c>
      <c r="J32" s="53">
        <f t="shared" si="3"/>
        <v>12414.116459426943</v>
      </c>
      <c r="K32" s="54">
        <f t="shared" si="4"/>
        <v>5904.1847829756753</v>
      </c>
      <c r="L32" s="114">
        <v>0</v>
      </c>
      <c r="M32" s="37"/>
      <c r="N32" s="100">
        <v>30</v>
      </c>
      <c r="O32" s="96">
        <f t="shared" si="5"/>
        <v>293.51323376486346</v>
      </c>
      <c r="P32" s="104">
        <f t="shared" si="7"/>
        <v>138.62174109890466</v>
      </c>
      <c r="Q32" s="74">
        <f t="shared" si="8"/>
        <v>5304.3490930273692</v>
      </c>
      <c r="R32" s="75">
        <f t="shared" si="9"/>
        <v>15304.349093027369</v>
      </c>
      <c r="S32" s="104">
        <f t="shared" si="6"/>
        <v>6653.8435727474243</v>
      </c>
      <c r="T32" s="109">
        <v>0</v>
      </c>
    </row>
    <row r="33" spans="6:20" x14ac:dyDescent="0.25">
      <c r="F33" s="82">
        <v>31</v>
      </c>
      <c r="G33" s="93">
        <f t="shared" si="0"/>
        <v>222.4444768490176</v>
      </c>
      <c r="H33" s="58">
        <f t="shared" si="1"/>
        <v>57.407821539564146</v>
      </c>
      <c r="I33" s="52">
        <f t="shared" si="2"/>
        <v>2471.5242809665074</v>
      </c>
      <c r="J33" s="53">
        <f t="shared" si="3"/>
        <v>12471.524280966507</v>
      </c>
      <c r="K33" s="54">
        <f t="shared" si="4"/>
        <v>5740.7821539564147</v>
      </c>
      <c r="L33" s="114">
        <v>0</v>
      </c>
      <c r="M33" s="37"/>
      <c r="N33" s="100">
        <v>31</v>
      </c>
      <c r="O33" s="96">
        <f t="shared" si="5"/>
        <v>293.51323376486346</v>
      </c>
      <c r="P33" s="104">
        <f t="shared" si="7"/>
        <v>135.39483500169717</v>
      </c>
      <c r="Q33" s="74">
        <f t="shared" si="8"/>
        <v>5439.7439280290664</v>
      </c>
      <c r="R33" s="75">
        <f t="shared" si="9"/>
        <v>15439.743928029067</v>
      </c>
      <c r="S33" s="104">
        <f t="shared" si="6"/>
        <v>6498.9520800814653</v>
      </c>
      <c r="T33" s="109">
        <v>0</v>
      </c>
    </row>
    <row r="34" spans="6:20" x14ac:dyDescent="0.25">
      <c r="F34" s="82">
        <v>32</v>
      </c>
      <c r="G34" s="93">
        <f t="shared" si="0"/>
        <v>222.4444768490176</v>
      </c>
      <c r="H34" s="58">
        <f t="shared" si="1"/>
        <v>55.757454986469611</v>
      </c>
      <c r="I34" s="52">
        <f t="shared" si="2"/>
        <v>2527.2817359529772</v>
      </c>
      <c r="J34" s="53">
        <f t="shared" si="3"/>
        <v>12527.281735952976</v>
      </c>
      <c r="K34" s="54">
        <f t="shared" si="4"/>
        <v>5575.7454986469611</v>
      </c>
      <c r="L34" s="114">
        <v>0</v>
      </c>
      <c r="M34" s="37"/>
      <c r="N34" s="100">
        <v>32</v>
      </c>
      <c r="O34" s="96">
        <f t="shared" si="5"/>
        <v>293.51323376486346</v>
      </c>
      <c r="P34" s="104">
        <f t="shared" si="7"/>
        <v>132.1007016941312</v>
      </c>
      <c r="Q34" s="74">
        <f t="shared" si="8"/>
        <v>5571.8446297231976</v>
      </c>
      <c r="R34" s="75">
        <f t="shared" si="9"/>
        <v>15571.844629723197</v>
      </c>
      <c r="S34" s="104">
        <f t="shared" si="6"/>
        <v>6340.8336813182987</v>
      </c>
      <c r="T34" s="109">
        <v>0</v>
      </c>
    </row>
    <row r="35" spans="6:20" x14ac:dyDescent="0.25">
      <c r="F35" s="82">
        <v>33</v>
      </c>
      <c r="G35" s="93">
        <f t="shared" si="0"/>
        <v>222.4444768490176</v>
      </c>
      <c r="H35" s="58">
        <f t="shared" si="1"/>
        <v>54.090584767844128</v>
      </c>
      <c r="I35" s="52">
        <f t="shared" si="2"/>
        <v>2581.3723207208213</v>
      </c>
      <c r="J35" s="53">
        <f t="shared" si="3"/>
        <v>12581.37232072082</v>
      </c>
      <c r="K35" s="54">
        <f t="shared" si="4"/>
        <v>5409.058476784413</v>
      </c>
      <c r="L35" s="114">
        <v>0</v>
      </c>
      <c r="M35" s="37"/>
      <c r="N35" s="100">
        <v>33</v>
      </c>
      <c r="O35" s="96">
        <f t="shared" si="5"/>
        <v>293.51323376486346</v>
      </c>
      <c r="P35" s="104">
        <f t="shared" si="7"/>
        <v>128.73794060932428</v>
      </c>
      <c r="Q35" s="74">
        <f t="shared" si="8"/>
        <v>5700.5825703325218</v>
      </c>
      <c r="R35" s="75">
        <f t="shared" si="9"/>
        <v>15700.582570332521</v>
      </c>
      <c r="S35" s="104">
        <f t="shared" si="6"/>
        <v>6179.4211492475661</v>
      </c>
      <c r="T35" s="109">
        <v>0</v>
      </c>
    </row>
    <row r="36" spans="6:20" x14ac:dyDescent="0.25">
      <c r="F36" s="82">
        <v>34</v>
      </c>
      <c r="G36" s="93">
        <f t="shared" si="0"/>
        <v>222.4444768490176</v>
      </c>
      <c r="H36" s="58">
        <f t="shared" si="1"/>
        <v>52.4070458470324</v>
      </c>
      <c r="I36" s="52">
        <f t="shared" ref="I36:I63" si="10">IF(I35+H36&gt;I35,I35+H36,0)</f>
        <v>2633.7793665678537</v>
      </c>
      <c r="J36" s="53">
        <f t="shared" ref="J36:J63" si="11">IF(I36-I35&gt;0,$D$3-$L$3+I36,0)</f>
        <v>12633.779366567855</v>
      </c>
      <c r="K36" s="54">
        <f t="shared" ref="K36:K63" si="12">IF(K35-(G35-H35)-L36&gt;0,K35-(G35-H35)-L36,0)</f>
        <v>5240.7045847032396</v>
      </c>
      <c r="L36" s="114">
        <v>0</v>
      </c>
      <c r="M36" s="37"/>
      <c r="N36" s="100">
        <v>34</v>
      </c>
      <c r="O36" s="96">
        <f t="shared" si="5"/>
        <v>293.51323376486346</v>
      </c>
      <c r="P36" s="104">
        <f t="shared" si="7"/>
        <v>125.30512200191723</v>
      </c>
      <c r="Q36" s="74">
        <f t="shared" si="8"/>
        <v>5825.8876923344387</v>
      </c>
      <c r="R36" s="75">
        <f t="shared" si="9"/>
        <v>15825.88769233444</v>
      </c>
      <c r="S36" s="104">
        <f t="shared" ref="S36:S63" si="13">IF(S35-(O35-P35)-T36&gt;0,S35-(O35-P35)-T36,0)</f>
        <v>6014.6458560920273</v>
      </c>
      <c r="T36" s="109">
        <v>0</v>
      </c>
    </row>
    <row r="37" spans="6:20" x14ac:dyDescent="0.25">
      <c r="F37" s="82">
        <v>35</v>
      </c>
      <c r="G37" s="93">
        <f t="shared" si="0"/>
        <v>222.4444768490176</v>
      </c>
      <c r="H37" s="58">
        <f t="shared" si="1"/>
        <v>50.706671537012546</v>
      </c>
      <c r="I37" s="52">
        <f t="shared" si="10"/>
        <v>2684.4860381048661</v>
      </c>
      <c r="J37" s="53">
        <f t="shared" si="11"/>
        <v>12684.486038104866</v>
      </c>
      <c r="K37" s="54">
        <f t="shared" si="12"/>
        <v>5070.6671537012544</v>
      </c>
      <c r="L37" s="114">
        <v>0</v>
      </c>
      <c r="M37" s="37"/>
      <c r="N37" s="100">
        <v>35</v>
      </c>
      <c r="O37" s="96">
        <f t="shared" si="5"/>
        <v>293.51323376486346</v>
      </c>
      <c r="P37" s="104">
        <f t="shared" si="7"/>
        <v>121.80078634018919</v>
      </c>
      <c r="Q37" s="74">
        <f t="shared" si="8"/>
        <v>5947.6884786746277</v>
      </c>
      <c r="R37" s="75">
        <f t="shared" si="9"/>
        <v>15947.688478674627</v>
      </c>
      <c r="S37" s="104">
        <f t="shared" si="13"/>
        <v>5846.4377443290814</v>
      </c>
      <c r="T37" s="109">
        <v>0</v>
      </c>
    </row>
    <row r="38" spans="6:20" x14ac:dyDescent="0.25">
      <c r="F38" s="82">
        <v>36</v>
      </c>
      <c r="G38" s="93">
        <f t="shared" si="0"/>
        <v>222.4444768490176</v>
      </c>
      <c r="H38" s="58">
        <f t="shared" si="1"/>
        <v>48.989293483892496</v>
      </c>
      <c r="I38" s="52">
        <f t="shared" si="10"/>
        <v>2733.4753315887588</v>
      </c>
      <c r="J38" s="53">
        <f t="shared" si="11"/>
        <v>12733.475331588759</v>
      </c>
      <c r="K38" s="54">
        <f t="shared" si="12"/>
        <v>4898.9293483892498</v>
      </c>
      <c r="L38" s="114">
        <v>0</v>
      </c>
      <c r="M38" s="37"/>
      <c r="N38" s="100">
        <v>36</v>
      </c>
      <c r="O38" s="96">
        <f t="shared" si="5"/>
        <v>293.51323376486346</v>
      </c>
      <c r="P38" s="104">
        <f t="shared" si="7"/>
        <v>118.22344368550849</v>
      </c>
      <c r="Q38" s="74">
        <f t="shared" si="8"/>
        <v>6065.9119223601365</v>
      </c>
      <c r="R38" s="75">
        <f t="shared" si="9"/>
        <v>16065.911922360137</v>
      </c>
      <c r="S38" s="104">
        <f t="shared" si="13"/>
        <v>5674.7252969044075</v>
      </c>
      <c r="T38" s="109">
        <v>0</v>
      </c>
    </row>
    <row r="39" spans="6:20" ht="15" x14ac:dyDescent="0.25">
      <c r="F39" s="83">
        <v>37</v>
      </c>
      <c r="G39" s="94">
        <f t="shared" si="0"/>
        <v>222.4444768490176</v>
      </c>
      <c r="H39" s="90">
        <f t="shared" si="1"/>
        <v>47.25474165024125</v>
      </c>
      <c r="I39" s="55">
        <f t="shared" si="10"/>
        <v>2780.7300732389999</v>
      </c>
      <c r="J39" s="56">
        <f t="shared" si="11"/>
        <v>12780.730073238999</v>
      </c>
      <c r="K39" s="57">
        <f t="shared" si="12"/>
        <v>4725.4741650241249</v>
      </c>
      <c r="L39" s="119">
        <v>0</v>
      </c>
      <c r="M39" s="37"/>
      <c r="N39" s="101">
        <v>37</v>
      </c>
      <c r="O39" s="97">
        <f t="shared" si="5"/>
        <v>293.51323376486346</v>
      </c>
      <c r="P39" s="105">
        <f t="shared" si="7"/>
        <v>114.57157305885525</v>
      </c>
      <c r="Q39" s="76">
        <f t="shared" si="8"/>
        <v>6180.4834954189919</v>
      </c>
      <c r="R39" s="77">
        <f t="shared" si="9"/>
        <v>16180.483495418992</v>
      </c>
      <c r="S39" s="105">
        <f t="shared" si="13"/>
        <v>5499.4355068250525</v>
      </c>
      <c r="T39" s="120">
        <v>0</v>
      </c>
    </row>
    <row r="40" spans="6:20" x14ac:dyDescent="0.25">
      <c r="F40" s="82">
        <v>38</v>
      </c>
      <c r="G40" s="93">
        <f t="shared" si="0"/>
        <v>222.4444768490176</v>
      </c>
      <c r="H40" s="58">
        <f t="shared" si="1"/>
        <v>45.502844298253486</v>
      </c>
      <c r="I40" s="52">
        <f t="shared" si="10"/>
        <v>2826.2329175372533</v>
      </c>
      <c r="J40" s="53">
        <f t="shared" si="11"/>
        <v>12826.232917537254</v>
      </c>
      <c r="K40" s="54">
        <f t="shared" si="12"/>
        <v>4550.2844298253485</v>
      </c>
      <c r="L40" s="114">
        <v>0</v>
      </c>
      <c r="M40" s="37"/>
      <c r="N40" s="100">
        <v>38</v>
      </c>
      <c r="O40" s="96">
        <f t="shared" si="5"/>
        <v>293.51323376486346</v>
      </c>
      <c r="P40" s="104">
        <f t="shared" si="7"/>
        <v>110.84362179414674</v>
      </c>
      <c r="Q40" s="74">
        <f t="shared" si="8"/>
        <v>6291.327117213139</v>
      </c>
      <c r="R40" s="75">
        <f t="shared" si="9"/>
        <v>16291.327117213139</v>
      </c>
      <c r="S40" s="104">
        <f t="shared" si="13"/>
        <v>5320.4938461190441</v>
      </c>
      <c r="T40" s="109">
        <v>0</v>
      </c>
    </row>
    <row r="41" spans="6:20" x14ac:dyDescent="0.25">
      <c r="F41" s="82">
        <v>39</v>
      </c>
      <c r="G41" s="93">
        <f t="shared" si="0"/>
        <v>222.4444768490176</v>
      </c>
      <c r="H41" s="58">
        <f t="shared" si="1"/>
        <v>43.733427972745844</v>
      </c>
      <c r="I41" s="52">
        <f t="shared" si="10"/>
        <v>2869.966345509999</v>
      </c>
      <c r="J41" s="53">
        <f t="shared" si="11"/>
        <v>12869.966345509998</v>
      </c>
      <c r="K41" s="54">
        <f t="shared" si="12"/>
        <v>4373.342797274584</v>
      </c>
      <c r="L41" s="114">
        <v>0</v>
      </c>
      <c r="M41" s="37"/>
      <c r="N41" s="100">
        <v>39</v>
      </c>
      <c r="O41" s="96">
        <f t="shared" si="5"/>
        <v>293.51323376486346</v>
      </c>
      <c r="P41" s="104">
        <f t="shared" si="7"/>
        <v>107.03800487809015</v>
      </c>
      <c r="Q41" s="74">
        <f t="shared" si="8"/>
        <v>6398.3651220912288</v>
      </c>
      <c r="R41" s="75">
        <f t="shared" si="9"/>
        <v>16398.365122091229</v>
      </c>
      <c r="S41" s="104">
        <f t="shared" si="13"/>
        <v>5137.8242341483274</v>
      </c>
      <c r="T41" s="109">
        <v>0</v>
      </c>
    </row>
    <row r="42" spans="6:20" x14ac:dyDescent="0.25">
      <c r="F42" s="82">
        <v>40</v>
      </c>
      <c r="G42" s="93">
        <f t="shared" si="0"/>
        <v>222.4444768490176</v>
      </c>
      <c r="H42" s="58">
        <f t="shared" si="1"/>
        <v>41.946317483983123</v>
      </c>
      <c r="I42" s="52">
        <f t="shared" si="10"/>
        <v>2911.9126629939819</v>
      </c>
      <c r="J42" s="53">
        <f t="shared" si="11"/>
        <v>12911.912662993982</v>
      </c>
      <c r="K42" s="54">
        <f t="shared" si="12"/>
        <v>4194.6317483983121</v>
      </c>
      <c r="L42" s="114">
        <v>0</v>
      </c>
      <c r="M42" s="37"/>
      <c r="N42" s="100">
        <v>40</v>
      </c>
      <c r="O42" s="96">
        <f t="shared" si="5"/>
        <v>293.51323376486346</v>
      </c>
      <c r="P42" s="104">
        <f t="shared" si="7"/>
        <v>103.15310427628238</v>
      </c>
      <c r="Q42" s="74">
        <f t="shared" si="8"/>
        <v>6501.5182263675115</v>
      </c>
      <c r="R42" s="75">
        <f t="shared" si="9"/>
        <v>16501.518226367512</v>
      </c>
      <c r="S42" s="104">
        <f t="shared" si="13"/>
        <v>4951.3490052615543</v>
      </c>
      <c r="T42" s="109">
        <v>0</v>
      </c>
    </row>
    <row r="43" spans="6:20" x14ac:dyDescent="0.25">
      <c r="F43" s="82">
        <v>41</v>
      </c>
      <c r="G43" s="93">
        <f t="shared" si="0"/>
        <v>222.4444768490176</v>
      </c>
      <c r="H43" s="58">
        <f t="shared" si="1"/>
        <v>40.141335890332776</v>
      </c>
      <c r="I43" s="52">
        <f t="shared" si="10"/>
        <v>2952.0539988843148</v>
      </c>
      <c r="J43" s="53">
        <f t="shared" si="11"/>
        <v>12952.053998884316</v>
      </c>
      <c r="K43" s="54">
        <f t="shared" si="12"/>
        <v>4014.1335890332775</v>
      </c>
      <c r="L43" s="114">
        <v>0</v>
      </c>
      <c r="M43" s="37"/>
      <c r="N43" s="100">
        <v>41</v>
      </c>
      <c r="O43" s="96">
        <f t="shared" si="5"/>
        <v>293.51323376486346</v>
      </c>
      <c r="P43" s="104">
        <f t="shared" si="7"/>
        <v>99.187268245270275</v>
      </c>
      <c r="Q43" s="74">
        <f t="shared" si="8"/>
        <v>6600.7054946127819</v>
      </c>
      <c r="R43" s="75">
        <f t="shared" si="9"/>
        <v>16600.705494612783</v>
      </c>
      <c r="S43" s="104">
        <f t="shared" si="13"/>
        <v>4760.9888757729732</v>
      </c>
      <c r="T43" s="109">
        <v>0</v>
      </c>
    </row>
    <row r="44" spans="6:20" x14ac:dyDescent="0.25">
      <c r="F44" s="82">
        <v>42</v>
      </c>
      <c r="G44" s="93">
        <f t="shared" si="0"/>
        <v>222.4444768490176</v>
      </c>
      <c r="H44" s="58">
        <f t="shared" si="1"/>
        <v>38.31830448074593</v>
      </c>
      <c r="I44" s="52">
        <f t="shared" si="10"/>
        <v>2990.3723033650608</v>
      </c>
      <c r="J44" s="53">
        <f t="shared" si="11"/>
        <v>12990.37230336506</v>
      </c>
      <c r="K44" s="54">
        <f t="shared" si="12"/>
        <v>3831.8304480745928</v>
      </c>
      <c r="L44" s="114">
        <v>0</v>
      </c>
      <c r="M44" s="37"/>
      <c r="N44" s="100">
        <v>42</v>
      </c>
      <c r="O44" s="96">
        <f t="shared" si="5"/>
        <v>293.51323376486346</v>
      </c>
      <c r="P44" s="104">
        <f t="shared" si="7"/>
        <v>95.138810630278741</v>
      </c>
      <c r="Q44" s="74">
        <f t="shared" si="8"/>
        <v>6695.8443052430603</v>
      </c>
      <c r="R44" s="75">
        <f t="shared" si="9"/>
        <v>16695.844305243059</v>
      </c>
      <c r="S44" s="104">
        <f t="shared" si="13"/>
        <v>4566.6629102533798</v>
      </c>
      <c r="T44" s="109">
        <v>0</v>
      </c>
    </row>
    <row r="45" spans="6:20" x14ac:dyDescent="0.25">
      <c r="F45" s="82">
        <v>43</v>
      </c>
      <c r="G45" s="93">
        <f t="shared" si="0"/>
        <v>222.4444768490176</v>
      </c>
      <c r="H45" s="58">
        <f t="shared" si="1"/>
        <v>36.477042757063209</v>
      </c>
      <c r="I45" s="52">
        <f t="shared" si="10"/>
        <v>3026.8493461221242</v>
      </c>
      <c r="J45" s="53">
        <f t="shared" si="11"/>
        <v>13026.849346122124</v>
      </c>
      <c r="K45" s="54">
        <f t="shared" si="12"/>
        <v>3647.7042757063209</v>
      </c>
      <c r="L45" s="114">
        <v>0</v>
      </c>
      <c r="M45" s="37"/>
      <c r="N45" s="100">
        <v>43</v>
      </c>
      <c r="O45" s="96">
        <f t="shared" si="5"/>
        <v>293.51323376486346</v>
      </c>
      <c r="P45" s="104">
        <f t="shared" si="7"/>
        <v>91.006010148308235</v>
      </c>
      <c r="Q45" s="74">
        <f t="shared" si="8"/>
        <v>6786.8503153913689</v>
      </c>
      <c r="R45" s="75">
        <f t="shared" si="9"/>
        <v>16786.85031539137</v>
      </c>
      <c r="S45" s="104">
        <f t="shared" si="13"/>
        <v>4368.2884871187953</v>
      </c>
      <c r="T45" s="109">
        <v>0</v>
      </c>
    </row>
    <row r="46" spans="6:20" x14ac:dyDescent="0.25">
      <c r="F46" s="82">
        <v>44</v>
      </c>
      <c r="G46" s="93">
        <f t="shared" si="0"/>
        <v>222.4444768490176</v>
      </c>
      <c r="H46" s="58">
        <f t="shared" si="1"/>
        <v>34.617368416143663</v>
      </c>
      <c r="I46" s="52">
        <f t="shared" si="10"/>
        <v>3061.4667145382678</v>
      </c>
      <c r="J46" s="53">
        <f t="shared" si="11"/>
        <v>13061.466714538268</v>
      </c>
      <c r="K46" s="54">
        <f t="shared" si="12"/>
        <v>3461.7368416143663</v>
      </c>
      <c r="L46" s="114">
        <v>0</v>
      </c>
      <c r="M46" s="37"/>
      <c r="N46" s="100">
        <v>44</v>
      </c>
      <c r="O46" s="96">
        <f t="shared" si="5"/>
        <v>293.51323376486346</v>
      </c>
      <c r="P46" s="104">
        <f t="shared" si="7"/>
        <v>86.787109656296664</v>
      </c>
      <c r="Q46" s="74">
        <f t="shared" si="8"/>
        <v>6873.6374250476656</v>
      </c>
      <c r="R46" s="75">
        <f t="shared" si="9"/>
        <v>16873.637425047666</v>
      </c>
      <c r="S46" s="104">
        <f t="shared" si="13"/>
        <v>4165.7812635022401</v>
      </c>
      <c r="T46" s="109">
        <v>0</v>
      </c>
    </row>
    <row r="47" spans="6:20" x14ac:dyDescent="0.25">
      <c r="F47" s="82">
        <v>45</v>
      </c>
      <c r="G47" s="93">
        <f t="shared" si="0"/>
        <v>222.4444768490176</v>
      </c>
      <c r="H47" s="58">
        <f t="shared" si="1"/>
        <v>32.739097331814925</v>
      </c>
      <c r="I47" s="52">
        <f t="shared" si="10"/>
        <v>3094.2058118700825</v>
      </c>
      <c r="J47" s="53">
        <f t="shared" si="11"/>
        <v>13094.205811870082</v>
      </c>
      <c r="K47" s="54">
        <f t="shared" si="12"/>
        <v>3273.9097331814924</v>
      </c>
      <c r="L47" s="114">
        <v>0</v>
      </c>
      <c r="M47" s="37"/>
      <c r="N47" s="100">
        <v>45</v>
      </c>
      <c r="O47" s="96">
        <f t="shared" si="5"/>
        <v>293.51323376486346</v>
      </c>
      <c r="P47" s="104">
        <f t="shared" si="7"/>
        <v>82.480315404034855</v>
      </c>
      <c r="Q47" s="74">
        <f t="shared" si="8"/>
        <v>6956.1177404517002</v>
      </c>
      <c r="R47" s="75">
        <f t="shared" si="9"/>
        <v>16956.1177404517</v>
      </c>
      <c r="S47" s="104">
        <f t="shared" si="13"/>
        <v>3959.0551393936735</v>
      </c>
      <c r="T47" s="109">
        <v>0</v>
      </c>
    </row>
    <row r="48" spans="6:20" x14ac:dyDescent="0.25">
      <c r="F48" s="82">
        <v>46</v>
      </c>
      <c r="G48" s="93">
        <f t="shared" si="0"/>
        <v>222.4444768490176</v>
      </c>
      <c r="H48" s="58">
        <f t="shared" si="1"/>
        <v>30.842043536642898</v>
      </c>
      <c r="I48" s="52">
        <f t="shared" si="10"/>
        <v>3125.0478554067254</v>
      </c>
      <c r="J48" s="53">
        <f t="shared" si="11"/>
        <v>13125.047855406725</v>
      </c>
      <c r="K48" s="54">
        <f t="shared" si="12"/>
        <v>3084.2043536642896</v>
      </c>
      <c r="L48" s="114">
        <v>0</v>
      </c>
      <c r="M48" s="37"/>
      <c r="N48" s="100">
        <v>46</v>
      </c>
      <c r="O48" s="96">
        <f t="shared" si="5"/>
        <v>293.51323376486346</v>
      </c>
      <c r="P48" s="104">
        <f t="shared" si="7"/>
        <v>78.083796271517599</v>
      </c>
      <c r="Q48" s="74">
        <f t="shared" si="8"/>
        <v>7034.2015367232179</v>
      </c>
      <c r="R48" s="75">
        <f t="shared" si="9"/>
        <v>17034.201536723216</v>
      </c>
      <c r="S48" s="104">
        <f t="shared" si="13"/>
        <v>3748.0222210328448</v>
      </c>
      <c r="T48" s="109">
        <v>0</v>
      </c>
    </row>
    <row r="49" spans="6:20" x14ac:dyDescent="0.25">
      <c r="F49" s="82">
        <v>47</v>
      </c>
      <c r="G49" s="93">
        <f t="shared" si="0"/>
        <v>222.4444768490176</v>
      </c>
      <c r="H49" s="58">
        <f t="shared" si="1"/>
        <v>28.92601920351915</v>
      </c>
      <c r="I49" s="52">
        <f t="shared" si="10"/>
        <v>3153.9738746102444</v>
      </c>
      <c r="J49" s="53">
        <f t="shared" si="11"/>
        <v>13153.973874610245</v>
      </c>
      <c r="K49" s="54">
        <f t="shared" si="12"/>
        <v>2892.6019203519149</v>
      </c>
      <c r="L49" s="114">
        <v>0</v>
      </c>
      <c r="M49" s="37"/>
      <c r="N49" s="100">
        <v>47</v>
      </c>
      <c r="O49" s="96">
        <f t="shared" si="5"/>
        <v>293.51323376486346</v>
      </c>
      <c r="P49" s="104">
        <f t="shared" si="7"/>
        <v>73.595682990406218</v>
      </c>
      <c r="Q49" s="74">
        <f t="shared" si="8"/>
        <v>7107.7972197136241</v>
      </c>
      <c r="R49" s="75">
        <f t="shared" si="9"/>
        <v>17107.797219713626</v>
      </c>
      <c r="S49" s="104">
        <f t="shared" si="13"/>
        <v>3532.5927835394987</v>
      </c>
      <c r="T49" s="109">
        <v>0</v>
      </c>
    </row>
    <row r="50" spans="6:20" x14ac:dyDescent="0.25">
      <c r="F50" s="82">
        <v>48</v>
      </c>
      <c r="G50" s="93">
        <f t="shared" si="0"/>
        <v>222.4444768490176</v>
      </c>
      <c r="H50" s="58">
        <f t="shared" si="1"/>
        <v>26.990834627064164</v>
      </c>
      <c r="I50" s="52">
        <f t="shared" si="10"/>
        <v>3180.9647092373084</v>
      </c>
      <c r="J50" s="53">
        <f t="shared" si="11"/>
        <v>13180.964709237309</v>
      </c>
      <c r="K50" s="54">
        <f t="shared" si="12"/>
        <v>2699.0834627064164</v>
      </c>
      <c r="L50" s="114">
        <v>0</v>
      </c>
      <c r="M50" s="37"/>
      <c r="N50" s="100">
        <v>48</v>
      </c>
      <c r="O50" s="96">
        <f t="shared" si="5"/>
        <v>293.51323376486346</v>
      </c>
      <c r="P50" s="104">
        <f t="shared" si="7"/>
        <v>69.014067349271699</v>
      </c>
      <c r="Q50" s="74">
        <f t="shared" si="8"/>
        <v>7176.8112870628956</v>
      </c>
      <c r="R50" s="75">
        <f t="shared" si="9"/>
        <v>17176.811287062897</v>
      </c>
      <c r="S50" s="104">
        <f t="shared" si="13"/>
        <v>3312.6752327650415</v>
      </c>
      <c r="T50" s="109">
        <v>0</v>
      </c>
    </row>
    <row r="51" spans="6:20" ht="15" x14ac:dyDescent="0.25">
      <c r="F51" s="83">
        <v>49</v>
      </c>
      <c r="G51" s="94">
        <f t="shared" si="0"/>
        <v>222.4444768490176</v>
      </c>
      <c r="H51" s="90">
        <f t="shared" si="1"/>
        <v>25.036298204844631</v>
      </c>
      <c r="I51" s="55">
        <f t="shared" si="10"/>
        <v>3206.001007442153</v>
      </c>
      <c r="J51" s="56">
        <f t="shared" si="11"/>
        <v>13206.001007442153</v>
      </c>
      <c r="K51" s="57">
        <f t="shared" si="12"/>
        <v>2503.6298204844629</v>
      </c>
      <c r="L51" s="118">
        <v>0</v>
      </c>
      <c r="M51" s="37"/>
      <c r="N51" s="101">
        <v>49</v>
      </c>
      <c r="O51" s="97">
        <f t="shared" si="5"/>
        <v>293.51323376486346</v>
      </c>
      <c r="P51" s="105">
        <f t="shared" si="7"/>
        <v>64.337001382280192</v>
      </c>
      <c r="Q51" s="76">
        <f t="shared" si="8"/>
        <v>7241.1482884451761</v>
      </c>
      <c r="R51" s="77">
        <f t="shared" si="9"/>
        <v>17241.148288445176</v>
      </c>
      <c r="S51" s="105">
        <f t="shared" si="13"/>
        <v>3088.1760663494497</v>
      </c>
      <c r="T51" s="120">
        <v>0</v>
      </c>
    </row>
    <row r="52" spans="6:20" x14ac:dyDescent="0.25">
      <c r="F52" s="82">
        <v>50</v>
      </c>
      <c r="G52" s="93">
        <f t="shared" si="0"/>
        <v>222.4444768490176</v>
      </c>
      <c r="H52" s="58">
        <f t="shared" si="1"/>
        <v>23.062216418402901</v>
      </c>
      <c r="I52" s="52">
        <f t="shared" si="10"/>
        <v>3229.0632238605558</v>
      </c>
      <c r="J52" s="53">
        <f t="shared" si="11"/>
        <v>13229.063223860556</v>
      </c>
      <c r="K52" s="54">
        <f t="shared" si="12"/>
        <v>2306.22164184029</v>
      </c>
      <c r="L52" s="114">
        <v>0</v>
      </c>
      <c r="M52" s="37"/>
      <c r="N52" s="100">
        <v>50</v>
      </c>
      <c r="O52" s="96">
        <f t="shared" si="5"/>
        <v>293.51323376486346</v>
      </c>
      <c r="P52" s="104">
        <f t="shared" si="7"/>
        <v>59.562496540976383</v>
      </c>
      <c r="Q52" s="74">
        <f t="shared" si="8"/>
        <v>7300.7107849861522</v>
      </c>
      <c r="R52" s="75">
        <f t="shared" si="9"/>
        <v>17300.710784986153</v>
      </c>
      <c r="S52" s="104">
        <f t="shared" si="13"/>
        <v>2858.9998339668664</v>
      </c>
      <c r="T52" s="109">
        <v>0</v>
      </c>
    </row>
    <row r="53" spans="6:20" x14ac:dyDescent="0.25">
      <c r="F53" s="82">
        <v>51</v>
      </c>
      <c r="G53" s="93">
        <f t="shared" si="0"/>
        <v>222.4444768490176</v>
      </c>
      <c r="H53" s="58">
        <f t="shared" si="1"/>
        <v>21.068393814096755</v>
      </c>
      <c r="I53" s="52">
        <f t="shared" si="10"/>
        <v>3250.1316176746527</v>
      </c>
      <c r="J53" s="53">
        <f t="shared" si="11"/>
        <v>13250.131617674653</v>
      </c>
      <c r="K53" s="54">
        <f t="shared" si="12"/>
        <v>2106.8393814096753</v>
      </c>
      <c r="L53" s="114">
        <v>0</v>
      </c>
      <c r="M53" s="37"/>
      <c r="N53" s="100">
        <v>51</v>
      </c>
      <c r="O53" s="96">
        <f t="shared" si="5"/>
        <v>293.51323376486346</v>
      </c>
      <c r="P53" s="104">
        <f t="shared" si="7"/>
        <v>54.688522848812063</v>
      </c>
      <c r="Q53" s="74">
        <f t="shared" si="8"/>
        <v>7355.399307834964</v>
      </c>
      <c r="R53" s="75">
        <f t="shared" si="9"/>
        <v>17355.399307834963</v>
      </c>
      <c r="S53" s="104">
        <f t="shared" si="13"/>
        <v>2625.0490967429791</v>
      </c>
      <c r="T53" s="109">
        <v>0</v>
      </c>
    </row>
    <row r="54" spans="6:20" ht="16.5" customHeight="1" x14ac:dyDescent="0.25">
      <c r="F54" s="82">
        <v>52</v>
      </c>
      <c r="G54" s="93">
        <f t="shared" si="0"/>
        <v>222.4444768490176</v>
      </c>
      <c r="H54" s="58">
        <f t="shared" si="1"/>
        <v>19.054632983747545</v>
      </c>
      <c r="I54" s="52">
        <f t="shared" si="10"/>
        <v>3269.1862506584002</v>
      </c>
      <c r="J54" s="53">
        <f t="shared" si="11"/>
        <v>13269.1862506584</v>
      </c>
      <c r="K54" s="54">
        <f t="shared" si="12"/>
        <v>1905.4632983747545</v>
      </c>
      <c r="L54" s="114">
        <v>0</v>
      </c>
      <c r="M54" s="37"/>
      <c r="N54" s="100">
        <v>52</v>
      </c>
      <c r="O54" s="96">
        <f t="shared" si="5"/>
        <v>293.51323376486346</v>
      </c>
      <c r="P54" s="104">
        <f t="shared" si="7"/>
        <v>49.713008038060991</v>
      </c>
      <c r="Q54" s="74">
        <f t="shared" si="8"/>
        <v>7405.1123158730252</v>
      </c>
      <c r="R54" s="75">
        <f t="shared" si="9"/>
        <v>17405.112315873026</v>
      </c>
      <c r="S54" s="104">
        <f t="shared" si="13"/>
        <v>2386.2243858269276</v>
      </c>
      <c r="T54" s="109">
        <v>0</v>
      </c>
    </row>
    <row r="55" spans="6:20" x14ac:dyDescent="0.25">
      <c r="F55" s="82">
        <v>53</v>
      </c>
      <c r="G55" s="93">
        <f t="shared" si="0"/>
        <v>222.4444768490176</v>
      </c>
      <c r="H55" s="58">
        <f t="shared" si="1"/>
        <v>17.020734545094847</v>
      </c>
      <c r="I55" s="52">
        <f t="shared" si="10"/>
        <v>3286.2069852034952</v>
      </c>
      <c r="J55" s="53">
        <f t="shared" si="11"/>
        <v>13286.206985203495</v>
      </c>
      <c r="K55" s="54">
        <f t="shared" si="12"/>
        <v>1702.0734545094845</v>
      </c>
      <c r="L55" s="114">
        <v>0</v>
      </c>
      <c r="M55" s="37"/>
      <c r="N55" s="100">
        <v>53</v>
      </c>
      <c r="O55" s="96">
        <f t="shared" si="5"/>
        <v>293.51323376486346</v>
      </c>
      <c r="P55" s="104">
        <f t="shared" si="7"/>
        <v>44.6338366687526</v>
      </c>
      <c r="Q55" s="74">
        <f t="shared" si="8"/>
        <v>7449.7461525417775</v>
      </c>
      <c r="R55" s="75">
        <f t="shared" si="9"/>
        <v>17449.746152541778</v>
      </c>
      <c r="S55" s="104">
        <f t="shared" si="13"/>
        <v>2142.4241601001249</v>
      </c>
      <c r="T55" s="109">
        <v>0</v>
      </c>
    </row>
    <row r="56" spans="6:20" x14ac:dyDescent="0.25">
      <c r="F56" s="82">
        <v>54</v>
      </c>
      <c r="G56" s="93">
        <f t="shared" si="0"/>
        <v>222.4444768490176</v>
      </c>
      <c r="H56" s="58">
        <f t="shared" si="1"/>
        <v>14.966497122055616</v>
      </c>
      <c r="I56" s="52">
        <f t="shared" si="10"/>
        <v>3301.1734823255506</v>
      </c>
      <c r="J56" s="53">
        <f t="shared" si="11"/>
        <v>13301.17348232555</v>
      </c>
      <c r="K56" s="54">
        <f t="shared" si="12"/>
        <v>1496.6497122055616</v>
      </c>
      <c r="L56" s="114">
        <v>0</v>
      </c>
      <c r="M56" s="37"/>
      <c r="N56" s="100">
        <v>54</v>
      </c>
      <c r="O56" s="96">
        <f t="shared" si="5"/>
        <v>293.51323376486346</v>
      </c>
      <c r="P56" s="104">
        <f t="shared" si="7"/>
        <v>39.448849229250293</v>
      </c>
      <c r="Q56" s="74">
        <f t="shared" si="8"/>
        <v>7489.1950017710278</v>
      </c>
      <c r="R56" s="75">
        <f t="shared" si="9"/>
        <v>17489.195001771026</v>
      </c>
      <c r="S56" s="104">
        <f t="shared" si="13"/>
        <v>1893.5447630040142</v>
      </c>
      <c r="T56" s="109">
        <v>0</v>
      </c>
    </row>
    <row r="57" spans="6:20" x14ac:dyDescent="0.25">
      <c r="F57" s="82">
        <v>55</v>
      </c>
      <c r="G57" s="93">
        <f t="shared" si="0"/>
        <v>222.4444768490176</v>
      </c>
      <c r="H57" s="58">
        <f t="shared" si="1"/>
        <v>12.891717324785995</v>
      </c>
      <c r="I57" s="52">
        <f t="shared" si="10"/>
        <v>3314.0651996503366</v>
      </c>
      <c r="J57" s="53">
        <f t="shared" si="11"/>
        <v>13314.065199650337</v>
      </c>
      <c r="K57" s="54">
        <f t="shared" si="12"/>
        <v>1289.1717324785996</v>
      </c>
      <c r="L57" s="114">
        <v>0</v>
      </c>
      <c r="M57" s="37"/>
      <c r="N57" s="100">
        <v>55</v>
      </c>
      <c r="O57" s="96">
        <f t="shared" si="5"/>
        <v>293.51323376486346</v>
      </c>
      <c r="P57" s="104">
        <f t="shared" si="7"/>
        <v>34.15584121809168</v>
      </c>
      <c r="Q57" s="74">
        <f t="shared" si="8"/>
        <v>7523.3508429891199</v>
      </c>
      <c r="R57" s="75">
        <f t="shared" si="9"/>
        <v>17523.350842989119</v>
      </c>
      <c r="S57" s="104">
        <f t="shared" si="13"/>
        <v>1639.4803784684009</v>
      </c>
      <c r="T57" s="109">
        <v>0</v>
      </c>
    </row>
    <row r="58" spans="6:20" x14ac:dyDescent="0.25">
      <c r="F58" s="82">
        <v>56</v>
      </c>
      <c r="G58" s="93">
        <f t="shared" si="0"/>
        <v>222.4444768490176</v>
      </c>
      <c r="H58" s="58">
        <f t="shared" si="1"/>
        <v>10.796189729543681</v>
      </c>
      <c r="I58" s="52">
        <f t="shared" si="10"/>
        <v>3324.8613893798802</v>
      </c>
      <c r="J58" s="53">
        <f t="shared" si="11"/>
        <v>13324.861389379879</v>
      </c>
      <c r="K58" s="54">
        <f t="shared" si="12"/>
        <v>1079.618972954368</v>
      </c>
      <c r="L58" s="114">
        <v>0</v>
      </c>
      <c r="M58" s="37"/>
      <c r="N58" s="100">
        <v>56</v>
      </c>
      <c r="O58" s="96">
        <f t="shared" si="5"/>
        <v>293.51323376486346</v>
      </c>
      <c r="P58" s="104">
        <f t="shared" si="7"/>
        <v>28.752562206700606</v>
      </c>
      <c r="Q58" s="74">
        <f t="shared" si="8"/>
        <v>7552.1034051958204</v>
      </c>
      <c r="R58" s="75">
        <f t="shared" si="9"/>
        <v>17552.10340519582</v>
      </c>
      <c r="S58" s="104">
        <f t="shared" si="13"/>
        <v>1380.1229859216292</v>
      </c>
      <c r="T58" s="109">
        <v>0</v>
      </c>
    </row>
    <row r="59" spans="6:20" x14ac:dyDescent="0.25">
      <c r="F59" s="82">
        <v>57</v>
      </c>
      <c r="G59" s="93">
        <f t="shared" si="0"/>
        <v>222.4444768490176</v>
      </c>
      <c r="H59" s="58">
        <f t="shared" si="1"/>
        <v>8.6797068583489416</v>
      </c>
      <c r="I59" s="52">
        <f t="shared" si="10"/>
        <v>3333.5410962382293</v>
      </c>
      <c r="J59" s="53">
        <f t="shared" si="11"/>
        <v>13333.54109623823</v>
      </c>
      <c r="K59" s="54">
        <f t="shared" si="12"/>
        <v>867.97068583489408</v>
      </c>
      <c r="L59" s="114">
        <v>0</v>
      </c>
      <c r="M59" s="37"/>
      <c r="N59" s="100">
        <v>57</v>
      </c>
      <c r="O59" s="96">
        <f t="shared" si="5"/>
        <v>293.51323376486346</v>
      </c>
      <c r="P59" s="104">
        <f t="shared" si="7"/>
        <v>23.236714882572215</v>
      </c>
      <c r="Q59" s="74">
        <f t="shared" si="8"/>
        <v>7575.3401200783928</v>
      </c>
      <c r="R59" s="75">
        <f t="shared" si="9"/>
        <v>17575.340120078392</v>
      </c>
      <c r="S59" s="104">
        <f t="shared" si="13"/>
        <v>1115.3623143634663</v>
      </c>
      <c r="T59" s="109">
        <v>0</v>
      </c>
    </row>
    <row r="60" spans="6:20" x14ac:dyDescent="0.25">
      <c r="F60" s="82">
        <v>58</v>
      </c>
      <c r="G60" s="93">
        <f t="shared" si="0"/>
        <v>222.4444768490176</v>
      </c>
      <c r="H60" s="58">
        <f t="shared" si="1"/>
        <v>6.5420591584422541</v>
      </c>
      <c r="I60" s="52">
        <f t="shared" si="10"/>
        <v>3340.0831553966714</v>
      </c>
      <c r="J60" s="53">
        <f t="shared" si="11"/>
        <v>13340.083155396671</v>
      </c>
      <c r="K60" s="54">
        <f t="shared" si="12"/>
        <v>654.20591584422539</v>
      </c>
      <c r="L60" s="114">
        <v>0</v>
      </c>
      <c r="M60" s="37"/>
      <c r="N60" s="100">
        <v>58</v>
      </c>
      <c r="O60" s="96">
        <f t="shared" si="5"/>
        <v>293.51323376486346</v>
      </c>
      <c r="P60" s="104">
        <f t="shared" si="7"/>
        <v>17.605954072524479</v>
      </c>
      <c r="Q60" s="74">
        <f t="shared" si="8"/>
        <v>7592.9460741509174</v>
      </c>
      <c r="R60" s="75">
        <f t="shared" si="9"/>
        <v>17592.946074150917</v>
      </c>
      <c r="S60" s="104">
        <f t="shared" si="13"/>
        <v>845.08579548117507</v>
      </c>
      <c r="T60" s="109">
        <v>0</v>
      </c>
    </row>
    <row r="61" spans="6:20" x14ac:dyDescent="0.25">
      <c r="F61" s="82">
        <v>59</v>
      </c>
      <c r="G61" s="93">
        <f t="shared" si="0"/>
        <v>222.4444768490176</v>
      </c>
      <c r="H61" s="58">
        <f t="shared" si="1"/>
        <v>4.3830349815365004</v>
      </c>
      <c r="I61" s="59">
        <f t="shared" si="10"/>
        <v>3344.466190378208</v>
      </c>
      <c r="J61" s="60">
        <f t="shared" si="11"/>
        <v>13344.466190378207</v>
      </c>
      <c r="K61" s="54">
        <f t="shared" si="12"/>
        <v>438.30349815365003</v>
      </c>
      <c r="L61" s="114">
        <v>0</v>
      </c>
      <c r="M61" s="37"/>
      <c r="N61" s="100">
        <v>59</v>
      </c>
      <c r="O61" s="96">
        <f t="shared" si="5"/>
        <v>293.51323376486346</v>
      </c>
      <c r="P61" s="104">
        <f t="shared" si="7"/>
        <v>11.85788574560075</v>
      </c>
      <c r="Q61" s="74">
        <f t="shared" si="8"/>
        <v>7604.8039598965179</v>
      </c>
      <c r="R61" s="75">
        <f t="shared" si="9"/>
        <v>17604.803959896519</v>
      </c>
      <c r="S61" s="104">
        <f t="shared" si="13"/>
        <v>569.17851578883608</v>
      </c>
      <c r="T61" s="109">
        <v>0</v>
      </c>
    </row>
    <row r="62" spans="6:20" x14ac:dyDescent="0.25">
      <c r="F62" s="87">
        <v>60</v>
      </c>
      <c r="G62" s="126">
        <f>IF(H62=0,0,$D$8)</f>
        <v>222.4444768490176</v>
      </c>
      <c r="H62" s="91">
        <f t="shared" si="1"/>
        <v>2.2024205628616893</v>
      </c>
      <c r="I62" s="61">
        <f t="shared" si="10"/>
        <v>3346.6686109410698</v>
      </c>
      <c r="J62" s="62">
        <f t="shared" si="11"/>
        <v>13346.668610941069</v>
      </c>
      <c r="K62" s="63">
        <f t="shared" si="12"/>
        <v>220.24205628616892</v>
      </c>
      <c r="L62" s="114">
        <v>0</v>
      </c>
      <c r="M62" s="37"/>
      <c r="N62" s="102">
        <v>60</v>
      </c>
      <c r="O62" s="98">
        <f t="shared" si="5"/>
        <v>293.51323376486346</v>
      </c>
      <c r="P62" s="106">
        <f t="shared" si="7"/>
        <v>5.990065995199445</v>
      </c>
      <c r="Q62" s="78">
        <f t="shared" si="8"/>
        <v>7610.794025891717</v>
      </c>
      <c r="R62" s="79">
        <f t="shared" si="9"/>
        <v>17610.794025891715</v>
      </c>
      <c r="S62" s="106">
        <f t="shared" si="13"/>
        <v>287.52316776957338</v>
      </c>
      <c r="T62" s="110">
        <v>0</v>
      </c>
    </row>
    <row r="63" spans="6:20" ht="15" x14ac:dyDescent="0.25">
      <c r="F63" s="88">
        <v>61</v>
      </c>
      <c r="G63" s="125">
        <v>0</v>
      </c>
      <c r="H63" s="66">
        <f t="shared" si="1"/>
        <v>1.2988721209694632E-13</v>
      </c>
      <c r="I63" s="64">
        <f t="shared" si="10"/>
        <v>0</v>
      </c>
      <c r="J63" s="65">
        <f t="shared" si="11"/>
        <v>0</v>
      </c>
      <c r="K63" s="66">
        <f t="shared" si="12"/>
        <v>1.2988721209694631E-11</v>
      </c>
      <c r="L63" s="113"/>
      <c r="M63" s="37"/>
      <c r="N63" s="80">
        <v>61</v>
      </c>
      <c r="O63" s="121">
        <f t="shared" si="5"/>
        <v>0</v>
      </c>
      <c r="P63" s="122">
        <f t="shared" si="7"/>
        <v>0</v>
      </c>
      <c r="Q63" s="123">
        <f t="shared" si="8"/>
        <v>0</v>
      </c>
      <c r="R63" s="123">
        <f t="shared" si="9"/>
        <v>0</v>
      </c>
      <c r="S63" s="124">
        <f t="shared" si="13"/>
        <v>0</v>
      </c>
      <c r="T63" s="112"/>
    </row>
    <row r="64" spans="6:20" x14ac:dyDescent="0.25">
      <c r="G64" s="44"/>
      <c r="J64" s="40"/>
      <c r="M64" s="37"/>
    </row>
    <row r="65" spans="7:13" x14ac:dyDescent="0.25">
      <c r="G65" s="42"/>
      <c r="J65" s="40"/>
      <c r="M65" s="37"/>
    </row>
    <row r="66" spans="7:13" x14ac:dyDescent="0.25">
      <c r="G66" s="42"/>
      <c r="J66" s="40"/>
      <c r="M66" s="37"/>
    </row>
    <row r="67" spans="7:13" x14ac:dyDescent="0.25">
      <c r="G67" s="42"/>
      <c r="J67" s="40"/>
      <c r="M67" s="37"/>
    </row>
    <row r="68" spans="7:13" x14ac:dyDescent="0.25">
      <c r="G68" s="42"/>
      <c r="J68" s="40"/>
      <c r="M68" s="37"/>
    </row>
    <row r="69" spans="7:13" x14ac:dyDescent="0.25">
      <c r="G69" s="42"/>
      <c r="J69" s="40"/>
      <c r="M69" s="37"/>
    </row>
    <row r="70" spans="7:13" x14ac:dyDescent="0.25">
      <c r="G70" s="42"/>
      <c r="J70" s="40"/>
      <c r="M70" s="37"/>
    </row>
    <row r="71" spans="7:13" x14ac:dyDescent="0.25">
      <c r="G71" s="42"/>
      <c r="J71" s="40"/>
      <c r="M71" s="37"/>
    </row>
    <row r="72" spans="7:13" x14ac:dyDescent="0.25">
      <c r="G72" s="42"/>
      <c r="J72" s="40"/>
      <c r="M72" s="37"/>
    </row>
    <row r="73" spans="7:13" x14ac:dyDescent="0.25">
      <c r="G73" s="42"/>
      <c r="J73" s="40"/>
      <c r="M73" s="37"/>
    </row>
    <row r="74" spans="7:13" x14ac:dyDescent="0.25">
      <c r="J74" s="40"/>
      <c r="M74" s="37"/>
    </row>
    <row r="75" spans="7:13" x14ac:dyDescent="0.25">
      <c r="J75" s="40"/>
      <c r="M75" s="37"/>
    </row>
    <row r="76" spans="7:13" x14ac:dyDescent="0.25">
      <c r="J76" s="40"/>
      <c r="M76" s="37"/>
    </row>
    <row r="77" spans="7:13" x14ac:dyDescent="0.25">
      <c r="J77" s="40"/>
      <c r="M77" s="37"/>
    </row>
    <row r="78" spans="7:13" x14ac:dyDescent="0.25">
      <c r="J78" s="40"/>
      <c r="M78" s="37"/>
    </row>
    <row r="79" spans="7:13" x14ac:dyDescent="0.25">
      <c r="J79" s="40"/>
      <c r="M79" s="37"/>
    </row>
    <row r="80" spans="7:13" x14ac:dyDescent="0.25">
      <c r="J80" s="40"/>
      <c r="M80" s="37"/>
    </row>
    <row r="81" spans="10:13" x14ac:dyDescent="0.25">
      <c r="J81" s="40"/>
      <c r="M81" s="37"/>
    </row>
    <row r="82" spans="10:13" x14ac:dyDescent="0.25">
      <c r="J82" s="40"/>
      <c r="M82" s="37"/>
    </row>
    <row r="83" spans="10:13" x14ac:dyDescent="0.25">
      <c r="J83" s="40"/>
      <c r="M83" s="37"/>
    </row>
    <row r="84" spans="10:13" x14ac:dyDescent="0.25">
      <c r="J84" s="40"/>
      <c r="M84" s="37"/>
    </row>
    <row r="85" spans="10:13" x14ac:dyDescent="0.25">
      <c r="J85" s="40"/>
      <c r="M85" s="37"/>
    </row>
    <row r="86" spans="10:13" x14ac:dyDescent="0.25">
      <c r="J86" s="40"/>
      <c r="M86" s="37"/>
    </row>
    <row r="87" spans="10:13" x14ac:dyDescent="0.25">
      <c r="J87" s="40"/>
      <c r="M87" s="37"/>
    </row>
    <row r="88" spans="10:13" x14ac:dyDescent="0.25">
      <c r="J88" s="40"/>
      <c r="M88" s="37"/>
    </row>
  </sheetData>
  <protectedRanges>
    <protectedRange sqref="D3" name="Range1"/>
    <protectedRange sqref="L3:L62" name="Range2"/>
    <protectedRange sqref="T3:T62" name="Range3"/>
    <protectedRange sqref="D5:D6" name="Range4"/>
  </protectedRanges>
  <mergeCells count="9">
    <mergeCell ref="A7:C7"/>
    <mergeCell ref="A8:C8"/>
    <mergeCell ref="A9:C9"/>
    <mergeCell ref="A4:C4"/>
    <mergeCell ref="A1:C1"/>
    <mergeCell ref="A2:C2"/>
    <mergeCell ref="A3:C3"/>
    <mergeCell ref="A5:C5"/>
    <mergeCell ref="A6:C6"/>
  </mergeCells>
  <conditionalFormatting sqref="N2:T2">
    <cfRule type="colorScale" priority="3">
      <colorScale>
        <cfvo type="min"/>
        <cfvo type="max"/>
        <color rgb="FFFFEF9C"/>
        <color rgb="FF63BE7B"/>
      </colorScale>
    </cfRule>
  </conditionalFormatting>
  <conditionalFormatting sqref="D8:D9 A8:A9"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D8DE-1206-4F8C-8585-690E6FC5EA85}">
  <dimension ref="A1:A3"/>
  <sheetViews>
    <sheetView workbookViewId="0"/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 4</vt:lpstr>
      <vt:lpstr>Project 4-Accumulated IA-Graphs</vt:lpstr>
      <vt:lpstr>Project 4-Extra 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/>
  <dcterms:created xsi:type="dcterms:W3CDTF">2022-11-14T19:13:33Z</dcterms:created>
  <dcterms:modified xsi:type="dcterms:W3CDTF">2023-03-13T16:35:28Z</dcterms:modified>
  <cp:category/>
  <cp:contentStatus/>
</cp:coreProperties>
</file>