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ylvia/Desktop/Data_KL/Data/uci-irv-data-pt-11-2019-u-c-2/Homework/01-Excel/Instructions/"/>
    </mc:Choice>
  </mc:AlternateContent>
  <xr:revisionPtr revIDLastSave="0" documentId="13_ncr:1_{1BCCD6FB-BA03-6649-8ECF-33DCCD16F2C8}" xr6:coauthVersionLast="45" xr6:coauthVersionMax="45" xr10:uidLastSave="{00000000-0000-0000-0000-000000000000}"/>
  <bookViews>
    <workbookView xWindow="0" yWindow="460" windowWidth="28800" windowHeight="17540" activeTab="3" xr2:uid="{00000000-000D-0000-FFFF-FFFF00000000}"/>
  </bookViews>
  <sheets>
    <sheet name="DataSheet" sheetId="1" r:id="rId1"/>
    <sheet name="ColumnPivotChart" sheetId="3" r:id="rId2"/>
    <sheet name="PivotSubCategory" sheetId="4" r:id="rId3"/>
    <sheet name="PivotYear" sheetId="6" r:id="rId4"/>
    <sheet name="Bonus" sheetId="7" r:id="rId5"/>
    <sheet name="Others" sheetId="9" r:id="rId6"/>
  </sheets>
  <definedNames>
    <definedName name="_xlnm._FilterDatabase" localSheetId="0" hidden="1">DataSheet!$A$1:$T$4118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118" i="1" l="1"/>
  <c r="D4117" i="1"/>
  <c r="D4116" i="1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5" i="7"/>
  <c r="E5" i="7" s="1"/>
  <c r="B6" i="7"/>
  <c r="B7" i="7"/>
  <c r="E7" i="7" s="1"/>
  <c r="B8" i="7"/>
  <c r="E8" i="7" s="1"/>
  <c r="B9" i="7"/>
  <c r="E9" i="7" s="1"/>
  <c r="B10" i="7"/>
  <c r="B11" i="7"/>
  <c r="E11" i="7" s="1"/>
  <c r="B12" i="7"/>
  <c r="E12" i="7" s="1"/>
  <c r="B13" i="7"/>
  <c r="E13" i="7" s="1"/>
  <c r="B4" i="7"/>
  <c r="E4" i="7" s="1"/>
  <c r="B3" i="7"/>
  <c r="E3" i="7" s="1"/>
  <c r="B2" i="7"/>
  <c r="G3" i="7" l="1"/>
  <c r="G7" i="7"/>
  <c r="G11" i="7"/>
  <c r="H3" i="7"/>
  <c r="H7" i="7"/>
  <c r="H11" i="7"/>
  <c r="G4" i="7"/>
  <c r="G8" i="7"/>
  <c r="G12" i="7"/>
  <c r="H4" i="7"/>
  <c r="H8" i="7"/>
  <c r="H12" i="7"/>
  <c r="G5" i="7"/>
  <c r="G9" i="7"/>
  <c r="G13" i="7"/>
  <c r="H5" i="7"/>
  <c r="H9" i="7"/>
  <c r="H13" i="7"/>
  <c r="E2" i="7"/>
  <c r="G2" i="7" s="1"/>
  <c r="E10" i="7"/>
  <c r="F10" i="7" s="1"/>
  <c r="E6" i="7"/>
  <c r="H6" i="7" s="1"/>
  <c r="F13" i="7"/>
  <c r="F9" i="7"/>
  <c r="F5" i="7"/>
  <c r="F12" i="7"/>
  <c r="F8" i="7"/>
  <c r="F4" i="7"/>
  <c r="F11" i="7"/>
  <c r="F7" i="7"/>
  <c r="F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4118" i="1" l="1"/>
  <c r="T4117" i="1"/>
  <c r="S4117" i="1"/>
  <c r="S4118" i="1"/>
  <c r="H10" i="7"/>
  <c r="G10" i="7"/>
  <c r="H2" i="7"/>
  <c r="F6" i="7"/>
  <c r="G6" i="7"/>
  <c r="F2" i="7"/>
</calcChain>
</file>

<file path=xl/sharedStrings.xml><?xml version="1.0" encoding="utf-8"?>
<sst xmlns="http://schemas.openxmlformats.org/spreadsheetml/2006/main" count="24940" uniqueCount="8420">
  <si>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</si>
  <si>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</si>
  <si>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</si>
  <si>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</si>
  <si>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</si>
  <si>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</si>
  <si>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</si>
  <si>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</si>
  <si>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</si>
  <si>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</si>
  <si>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</si>
  <si>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</si>
  <si>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</si>
  <si>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</si>
  <si>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</si>
  <si>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</si>
  <si>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</si>
  <si>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</si>
  <si>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</si>
  <si>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</si>
  <si>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</si>
  <si>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</si>
  <si>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</si>
  <si>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</si>
  <si>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</si>
  <si>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</si>
  <si>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</si>
  <si>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</si>
  <si>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</si>
  <si>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</si>
  <si>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</si>
  <si>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</si>
  <si>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</si>
  <si>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</si>
  <si>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</si>
  <si>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</si>
  <si>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</si>
  <si>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</si>
  <si>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</si>
  <si>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</si>
  <si>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</si>
  <si>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</si>
  <si>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</si>
  <si>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</si>
  <si>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</si>
  <si>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</si>
  <si>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</si>
  <si>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</si>
  <si>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</si>
  <si>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</si>
  <si>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</si>
  <si>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</si>
  <si>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</si>
  <si>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</si>
  <si>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</si>
  <si>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</si>
  <si>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</si>
  <si>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</si>
  <si>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</si>
  <si>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</si>
  <si>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</si>
  <si>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</si>
  <si>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</si>
  <si>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</si>
  <si>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</si>
  <si>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</si>
  <si>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</si>
  <si>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</si>
  <si>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</si>
  <si>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</si>
  <si>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</si>
  <si>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</si>
  <si>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</si>
  <si>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</si>
  <si>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</si>
  <si>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</si>
  <si>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</si>
  <si>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</si>
  <si>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</si>
  <si>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</si>
  <si>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</si>
  <si>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</si>
  <si>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</si>
  <si>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</si>
  <si>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</si>
  <si>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</si>
  <si>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</si>
  <si>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</si>
  <si>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</si>
  <si>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</si>
  <si>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</si>
  <si>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</si>
  <si>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</si>
  <si>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</si>
  <si>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</si>
  <si>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</si>
  <si>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</si>
  <si>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</si>
  <si>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</si>
  <si>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</si>
  <si>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</si>
  <si>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</si>
  <si>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</si>
  <si>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</si>
  <si>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</si>
  <si>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</si>
  <si>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</si>
  <si>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</si>
  <si>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</si>
  <si>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</si>
  <si>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</si>
  <si>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</si>
  <si>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</si>
  <si>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</si>
  <si>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</si>
  <si>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</si>
  <si>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</si>
  <si>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</si>
  <si>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</si>
  <si>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</si>
  <si>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</si>
  <si>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</si>
  <si>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</si>
  <si>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</si>
  <si>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</si>
  <si>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</si>
  <si>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</si>
  <si>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</si>
  <si>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</si>
  <si>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</si>
  <si>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</si>
  <si>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</si>
  <si>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</si>
  <si>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</si>
  <si>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</si>
  <si>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</si>
  <si>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</si>
  <si>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</si>
  <si>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</si>
  <si>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</si>
  <si>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</si>
  <si>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</si>
  <si>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</si>
  <si>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</si>
  <si>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</si>
  <si>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</si>
  <si>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</si>
  <si>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</si>
  <si>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</si>
  <si>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</si>
  <si>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</si>
  <si>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</si>
  <si>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</si>
  <si>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</si>
  <si>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</si>
  <si>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</si>
  <si>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</si>
  <si>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</si>
  <si>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</si>
  <si>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</si>
  <si>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</si>
  <si>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</si>
  <si>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</si>
  <si>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</si>
  <si>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</si>
  <si>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</si>
  <si>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</si>
  <si>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</si>
  <si>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</si>
  <si>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</si>
  <si>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</si>
  <si>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</si>
  <si>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</si>
  <si>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</si>
  <si>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</si>
  <si>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</si>
  <si>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</si>
  <si>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</si>
  <si>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</si>
  <si>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</si>
  <si>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</si>
  <si>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</si>
  <si>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</si>
  <si>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</si>
  <si>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</si>
  <si>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</si>
  <si>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</si>
  <si>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</si>
  <si>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</si>
  <si>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</si>
  <si>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</si>
  <si>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</si>
  <si>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</si>
  <si>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</si>
  <si>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</si>
  <si>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</si>
  <si>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</si>
  <si>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</si>
  <si>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</si>
  <si>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</si>
  <si>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</si>
  <si>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</si>
  <si>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</si>
  <si>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</si>
  <si>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</si>
  <si>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</si>
  <si>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</si>
  <si>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</si>
  <si>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</si>
  <si>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</si>
  <si>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</si>
  <si>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</si>
  <si>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</si>
  <si>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</si>
  <si>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</si>
  <si>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</si>
  <si>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</si>
  <si>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</si>
  <si>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</si>
  <si>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</si>
  <si>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</si>
  <si>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</si>
  <si>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</si>
  <si>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</si>
  <si>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</si>
  <si>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</si>
  <si>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</si>
  <si>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</si>
  <si>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</si>
  <si>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</si>
  <si>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</si>
  <si>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</si>
  <si>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</si>
  <si>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</si>
  <si>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</si>
  <si>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</si>
  <si>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</si>
  <si>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</si>
  <si>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</si>
  <si>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</si>
  <si>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</si>
  <si>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</si>
  <si>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</si>
  <si>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</si>
  <si>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</si>
  <si>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</si>
  <si>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</si>
  <si>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</si>
  <si>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</si>
  <si>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</si>
  <si>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</si>
  <si>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</si>
  <si>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</si>
  <si>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</si>
  <si>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</si>
  <si>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</si>
  <si>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</si>
  <si>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</si>
  <si>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</si>
  <si>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</si>
  <si>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</si>
  <si>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</si>
  <si>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</si>
  <si>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</si>
  <si>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</si>
  <si>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</si>
  <si>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</si>
  <si>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</si>
  <si>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</si>
  <si>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</si>
  <si>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</si>
  <si>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</si>
  <si>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</si>
  <si>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</si>
  <si>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</si>
  <si>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</si>
  <si>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</si>
  <si>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</si>
  <si>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</si>
  <si>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</si>
  <si>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</si>
  <si>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</si>
  <si>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</si>
  <si>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</si>
  <si>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</si>
  <si>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</si>
  <si>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</si>
  <si>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</si>
  <si>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</si>
  <si>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</si>
  <si>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</si>
  <si>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</si>
  <si>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</si>
  <si>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</si>
  <si>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</si>
  <si>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</si>
  <si>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</si>
  <si>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</si>
  <si>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</si>
  <si>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</si>
  <si>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</si>
  <si>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</si>
  <si>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</si>
  <si>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</si>
  <si>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</si>
  <si>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</si>
  <si>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</si>
  <si>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</si>
  <si>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</si>
  <si>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</si>
  <si>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</si>
  <si>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</si>
  <si>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</si>
  <si>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</si>
  <si>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</si>
  <si>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</si>
  <si>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</si>
  <si>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</si>
  <si>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</si>
  <si>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</si>
  <si>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</si>
  <si>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</si>
  <si>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</si>
  <si>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</si>
  <si>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</si>
  <si>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</si>
  <si>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</si>
  <si>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</si>
  <si>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</si>
  <si>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</si>
  <si>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</si>
  <si>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</si>
  <si>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</si>
  <si>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</si>
  <si>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</si>
  <si>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</si>
  <si>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</si>
  <si>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</si>
  <si>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</si>
  <si>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</si>
  <si>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</si>
  <si>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</si>
  <si>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</si>
  <si>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</si>
  <si>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</si>
  <si>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</si>
  <si>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</si>
  <si>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</si>
  <si>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</si>
  <si>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</si>
  <si>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</si>
  <si>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</si>
  <si>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</si>
  <si>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</si>
  <si>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</si>
  <si>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</si>
  <si>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</si>
  <si>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</si>
  <si>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</si>
  <si>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</si>
  <si>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</si>
  <si>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</si>
  <si>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</si>
  <si>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</si>
  <si>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</si>
  <si>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</si>
  <si>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</si>
  <si>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</si>
  <si>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</si>
  <si>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</si>
  <si>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</si>
  <si>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</si>
  <si>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</si>
  <si>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</si>
  <si>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</si>
  <si>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</si>
  <si>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</si>
  <si>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</si>
  <si>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</si>
  <si>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</si>
  <si>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</si>
  <si>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</si>
  <si>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</si>
  <si>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</si>
  <si>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</si>
  <si>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</si>
  <si>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</si>
  <si>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</si>
  <si>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</si>
  <si>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</si>
  <si>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</si>
  <si>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</si>
  <si>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</si>
  <si>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</si>
  <si>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</si>
  <si>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</si>
  <si>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</si>
  <si>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</si>
  <si>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</si>
  <si>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</si>
  <si>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</si>
  <si>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</si>
  <si>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</si>
  <si>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</si>
  <si>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</si>
  <si>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</si>
  <si>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</si>
  <si>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</si>
  <si>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</si>
  <si>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</si>
  <si>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</si>
  <si>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</si>
  <si>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</si>
  <si>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</si>
  <si>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</si>
  <si>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</si>
  <si>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</si>
  <si>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</si>
  <si>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</si>
  <si>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</si>
  <si>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</si>
  <si>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</si>
  <si>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</si>
  <si>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</si>
  <si>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</si>
  <si>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</si>
  <si>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</si>
  <si>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</si>
  <si>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</si>
  <si>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</si>
  <si>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</si>
  <si>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</si>
  <si>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</si>
  <si>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</si>
  <si>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</si>
  <si>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</si>
  <si>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</si>
  <si>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</si>
  <si>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</si>
  <si>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</si>
  <si>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</si>
  <si>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</si>
  <si>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</si>
  <si>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</si>
  <si>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</si>
  <si>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</si>
  <si>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</si>
  <si>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</si>
  <si>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</si>
  <si>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</si>
  <si>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</si>
  <si>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</si>
  <si>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</si>
  <si>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</si>
  <si>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</si>
  <si>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</si>
  <si>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</si>
  <si>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</si>
  <si>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</si>
  <si>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</si>
  <si>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</si>
  <si>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</si>
  <si>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</si>
  <si>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</si>
  <si>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</si>
  <si>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</si>
  <si>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</si>
  <si>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</si>
  <si>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</si>
  <si>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</si>
  <si>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</si>
  <si>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</si>
  <si>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</si>
  <si>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</si>
  <si>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</si>
  <si>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</si>
  <si>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</si>
  <si>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</si>
  <si>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</si>
  <si>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</si>
  <si>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</si>
  <si>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</si>
  <si>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</si>
  <si>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</si>
  <si>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</si>
  <si>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</si>
  <si>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</si>
  <si>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</si>
  <si>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</si>
  <si>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</si>
  <si>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</si>
  <si>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</si>
  <si>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</si>
  <si>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</si>
  <si>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</si>
  <si>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</si>
  <si>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</si>
  <si>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</si>
  <si>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</si>
  <si>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</si>
  <si>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</si>
  <si>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</si>
  <si>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</si>
  <si>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</si>
  <si>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</si>
  <si>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</si>
  <si>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</si>
  <si>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</si>
  <si>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</si>
  <si>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</si>
  <si>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</si>
  <si>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</si>
  <si>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</si>
  <si>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</si>
  <si>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</si>
  <si>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</si>
  <si>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</si>
  <si>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</si>
  <si>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</si>
  <si>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</si>
  <si>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</si>
  <si>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</si>
  <si>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</si>
  <si>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</si>
  <si>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</si>
  <si>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</si>
  <si>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</si>
  <si>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</si>
  <si>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</si>
  <si>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</si>
  <si>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</si>
  <si>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</si>
  <si>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</si>
  <si>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</si>
  <si>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</si>
  <si>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</si>
  <si>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</si>
  <si>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</si>
  <si>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</si>
  <si>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</si>
  <si>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</si>
  <si>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</si>
  <si>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</si>
  <si>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</si>
  <si>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</si>
  <si>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</si>
  <si>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</si>
  <si>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</si>
  <si>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</si>
  <si>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</si>
  <si>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</si>
  <si>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</si>
  <si>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</si>
  <si>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</si>
  <si>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</si>
  <si>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</si>
  <si>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</si>
  <si>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</si>
  <si>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</si>
  <si>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</si>
  <si>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</si>
  <si>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</si>
  <si>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</si>
  <si>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</si>
  <si>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</si>
  <si>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</si>
  <si>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</si>
  <si>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</si>
  <si>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</si>
  <si>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</si>
  <si>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</si>
  <si>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</si>
  <si>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</si>
  <si>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</si>
  <si>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</si>
  <si>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</si>
  <si>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</si>
  <si>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</si>
  <si>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</si>
  <si>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</si>
  <si>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</si>
  <si>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</si>
  <si>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</si>
  <si>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</si>
  <si>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</si>
  <si>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</si>
  <si>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</si>
  <si>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</si>
  <si>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</si>
  <si>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</si>
  <si>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</si>
  <si>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</si>
  <si>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</si>
  <si>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</si>
  <si>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</si>
  <si>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</si>
  <si>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</si>
  <si>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</si>
  <si>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</si>
  <si>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</si>
  <si>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</si>
  <si>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</si>
  <si>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</si>
  <si>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</si>
  <si>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</si>
  <si>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</si>
  <si>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</si>
  <si>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</si>
  <si>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</si>
  <si>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</si>
  <si>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</si>
  <si>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</si>
  <si>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</si>
  <si>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</si>
  <si>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</si>
  <si>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</si>
  <si>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</si>
  <si>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</si>
  <si>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</si>
  <si>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</si>
  <si>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</si>
  <si>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</si>
  <si>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</si>
  <si>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</si>
  <si>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</si>
  <si>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</si>
  <si>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</si>
  <si>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</si>
  <si>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</si>
  <si>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</si>
  <si>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</si>
  <si>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</si>
  <si>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</si>
  <si>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</si>
  <si>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</si>
  <si>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</si>
  <si>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</si>
  <si>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</si>
  <si>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</si>
  <si>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</si>
  <si>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</si>
  <si>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</si>
  <si>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</si>
  <si>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</si>
  <si>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</si>
  <si>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</si>
  <si>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</si>
  <si>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</si>
  <si>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</si>
  <si>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</si>
  <si>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</si>
  <si>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</si>
  <si>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</si>
  <si>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</si>
  <si>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</si>
  <si>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</si>
  <si>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</si>
  <si>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</si>
  <si>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</si>
  <si>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</si>
  <si>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</si>
  <si>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</si>
  <si>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</si>
  <si>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</si>
  <si>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</si>
  <si>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</si>
  <si>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</si>
  <si>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</si>
  <si>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</si>
  <si>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</si>
  <si>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</si>
  <si>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</si>
  <si>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</si>
  <si>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</si>
  <si>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</si>
  <si>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</si>
  <si>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</si>
  <si>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</si>
  <si>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</si>
  <si>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</si>
  <si>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</si>
  <si>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</si>
  <si>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</si>
  <si>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</si>
  <si>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</si>
  <si>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</si>
  <si>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</si>
  <si>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</si>
  <si>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</si>
  <si>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</si>
  <si>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</si>
  <si>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</si>
  <si>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</si>
  <si>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</si>
  <si>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</si>
  <si>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</si>
  <si>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</si>
  <si>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</si>
  <si>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</si>
  <si>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</si>
  <si>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</si>
  <si>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</si>
  <si>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</si>
  <si>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</si>
  <si>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</si>
  <si>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</si>
  <si>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</si>
  <si>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</si>
  <si>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</si>
  <si>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</si>
  <si>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</si>
  <si>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</si>
  <si>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</si>
  <si>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</si>
  <si>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</si>
  <si>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</si>
  <si>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</si>
  <si>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</si>
  <si>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</si>
  <si>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</si>
  <si>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</si>
  <si>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</si>
  <si>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</si>
  <si>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</si>
  <si>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</si>
  <si>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</si>
  <si>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</si>
  <si>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</si>
  <si>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</si>
  <si>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</si>
  <si>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</si>
  <si>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</si>
  <si>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</si>
  <si>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</si>
  <si>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</si>
  <si>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</si>
  <si>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</si>
  <si>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</si>
  <si>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</si>
  <si>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</si>
  <si>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</si>
  <si>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</si>
  <si>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</si>
  <si>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</si>
  <si>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</si>
  <si>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</si>
  <si>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</si>
  <si>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</si>
  <si>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</si>
  <si>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</si>
  <si>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</si>
  <si>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</si>
  <si>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</si>
  <si>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</si>
  <si>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</si>
  <si>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</si>
  <si>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</si>
  <si>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</si>
  <si>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</si>
  <si>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</si>
  <si>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</si>
  <si>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</si>
  <si>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</si>
  <si>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</si>
  <si>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</si>
  <si>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</si>
  <si>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</si>
  <si>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</si>
  <si>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</si>
  <si>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</si>
  <si>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</si>
  <si>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</si>
  <si>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</si>
  <si>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</si>
  <si>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</si>
  <si>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</si>
  <si>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</si>
  <si>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</si>
  <si>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</si>
  <si>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</si>
  <si>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</si>
  <si>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</si>
  <si>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</si>
  <si>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</si>
  <si>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</si>
  <si>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</si>
  <si>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</si>
  <si>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</si>
  <si>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</si>
  <si>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</si>
  <si>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</si>
  <si>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</si>
  <si>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</si>
  <si>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</si>
  <si>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</si>
  <si>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</si>
  <si>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</si>
  <si>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</si>
  <si>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</si>
  <si>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</si>
  <si>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</si>
  <si>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</si>
  <si>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</si>
  <si>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</si>
  <si>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</si>
  <si>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</si>
  <si>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</si>
  <si>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</si>
  <si>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</si>
  <si>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</si>
  <si>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</si>
  <si>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</si>
  <si>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</si>
  <si>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</si>
  <si>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</si>
  <si>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</si>
  <si>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</si>
  <si>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</si>
  <si>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</si>
  <si>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</si>
  <si>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</si>
  <si>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</si>
  <si>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</si>
  <si>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</si>
  <si>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</si>
  <si>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</si>
  <si>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</si>
  <si>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</si>
  <si>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</si>
  <si>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</si>
  <si>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</si>
  <si>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</si>
  <si>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</si>
  <si>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</si>
  <si>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</si>
  <si>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</si>
  <si>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</si>
  <si>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</si>
  <si>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</si>
  <si>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</si>
  <si>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</si>
  <si>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</si>
  <si>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</si>
  <si>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</si>
  <si>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</si>
  <si>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</si>
  <si>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</si>
  <si>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</si>
  <si>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</si>
  <si>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</si>
  <si>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</si>
  <si>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</si>
  <si>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</si>
  <si>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</si>
  <si>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</si>
  <si>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</si>
  <si>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</si>
  <si>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</si>
  <si>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</si>
  <si>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</si>
  <si>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</si>
  <si>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</si>
  <si>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</si>
  <si>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</si>
  <si>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</si>
  <si>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</si>
  <si>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</si>
  <si>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</si>
  <si>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</si>
  <si>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</si>
  <si>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</si>
  <si>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</si>
  <si>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</si>
  <si>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</si>
  <si>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</si>
  <si>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</si>
  <si>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</si>
  <si>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</si>
  <si>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</si>
  <si>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</si>
  <si>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</si>
  <si>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</si>
  <si>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</si>
  <si>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</si>
  <si>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</si>
  <si>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</si>
  <si>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</si>
  <si>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</si>
  <si>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</si>
  <si>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</si>
  <si>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</si>
  <si>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</si>
  <si>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</si>
  <si>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</si>
  <si>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</si>
  <si>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</si>
  <si>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</si>
  <si>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</si>
  <si>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</si>
  <si>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</si>
  <si>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</si>
  <si>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</si>
  <si>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</si>
  <si>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</si>
  <si>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</si>
  <si>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</si>
  <si>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</si>
  <si>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</si>
  <si>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</si>
  <si>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</si>
  <si>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</si>
  <si>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</si>
  <si>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</si>
  <si>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</si>
  <si>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</si>
  <si>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</si>
  <si>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</si>
  <si>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</si>
  <si>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</si>
  <si>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</si>
  <si>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</si>
  <si>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</si>
  <si>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</si>
  <si>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</si>
  <si>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</si>
  <si>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</si>
  <si>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</si>
  <si>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</si>
  <si>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</si>
  <si>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</si>
  <si>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</si>
  <si>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</si>
  <si>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</si>
  <si>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</si>
  <si>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</si>
  <si>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</si>
  <si>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</si>
  <si>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</si>
  <si>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</si>
  <si>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</si>
  <si>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</si>
  <si>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</si>
  <si>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</si>
  <si>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</si>
  <si>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</si>
  <si>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</si>
  <si>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</si>
  <si>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</si>
  <si>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</si>
  <si>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</si>
  <si>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</si>
  <si>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</si>
  <si>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</si>
  <si>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</si>
  <si>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</si>
  <si>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</si>
  <si>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</si>
  <si>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</si>
  <si>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</si>
  <si>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</si>
  <si>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</si>
  <si>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</si>
  <si>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</si>
  <si>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</si>
  <si>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</si>
  <si>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</si>
  <si>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</si>
  <si>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</si>
  <si>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</si>
  <si>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</si>
  <si>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</si>
  <si>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</si>
  <si>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</si>
  <si>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</si>
  <si>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</si>
  <si>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</si>
  <si>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</si>
  <si>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</si>
  <si>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</si>
  <si>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</si>
  <si>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</si>
  <si>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</si>
  <si>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</si>
  <si>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</si>
  <si>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</si>
  <si>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</si>
  <si>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</si>
  <si>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</si>
  <si>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</si>
  <si>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</si>
  <si>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</si>
  <si>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</si>
  <si>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</si>
  <si>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</si>
  <si>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</si>
  <si>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</si>
  <si>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</si>
  <si>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</si>
  <si>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</si>
  <si>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</si>
  <si>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</si>
  <si>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</si>
  <si>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</si>
  <si>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</si>
  <si>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</si>
  <si>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</si>
  <si>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</si>
  <si>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</si>
  <si>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</si>
  <si>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</si>
  <si>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</si>
  <si>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</si>
  <si>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</si>
  <si>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</si>
  <si>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</si>
  <si>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</si>
  <si>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</si>
  <si>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</si>
  <si>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</si>
  <si>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</si>
  <si>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</si>
  <si>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</si>
  <si>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</si>
  <si>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</si>
  <si>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</si>
  <si>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</si>
  <si>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</si>
  <si>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</si>
  <si>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</si>
  <si>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</si>
  <si>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</si>
  <si>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</si>
  <si>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</si>
  <si>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</si>
  <si>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</si>
  <si>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</si>
  <si>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</si>
  <si>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</si>
  <si>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</si>
  <si>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</si>
  <si>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</si>
  <si>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</si>
  <si>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</si>
  <si>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</si>
  <si>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</si>
  <si>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</si>
  <si>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</si>
  <si>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</si>
  <si>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</si>
  <si>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</si>
  <si>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</si>
  <si>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</si>
  <si>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</si>
  <si>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</si>
  <si>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</si>
  <si>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</si>
  <si>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</si>
  <si>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</si>
  <si>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</si>
  <si>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</si>
  <si>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</si>
  <si>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</si>
  <si>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</si>
  <si>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</si>
  <si>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</si>
  <si>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</si>
  <si>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</si>
  <si>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</si>
  <si>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</si>
  <si>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</si>
  <si>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</si>
  <si>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</si>
  <si>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</si>
  <si>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</si>
  <si>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</si>
  <si>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</si>
  <si>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</si>
  <si>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</si>
  <si>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</si>
  <si>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</si>
  <si>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</si>
  <si>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</si>
  <si>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</si>
  <si>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</si>
  <si>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</si>
  <si>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</si>
  <si>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</si>
  <si>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</si>
  <si>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</si>
  <si>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</si>
  <si>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</si>
  <si>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</si>
  <si>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</si>
  <si>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</si>
  <si>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</si>
  <si>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</si>
  <si>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</si>
  <si>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</si>
  <si>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</si>
  <si>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</si>
  <si>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</si>
  <si>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</si>
  <si>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</si>
  <si>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</si>
  <si>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</si>
  <si>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</si>
  <si>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</si>
  <si>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</si>
  <si>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</si>
  <si>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</si>
  <si>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</si>
  <si>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</si>
  <si>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</si>
  <si>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</si>
  <si>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</si>
  <si>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</si>
  <si>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</si>
  <si>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</si>
  <si>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</si>
  <si>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</si>
  <si>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</si>
  <si>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</si>
  <si>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</si>
  <si>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</si>
  <si>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</si>
  <si>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</si>
  <si>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</si>
  <si>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</si>
  <si>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</si>
  <si>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</si>
  <si>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</si>
  <si>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</si>
  <si>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</si>
  <si>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</si>
  <si>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</si>
  <si>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</si>
  <si>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</si>
  <si>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</si>
  <si>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</si>
  <si>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</si>
  <si>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</si>
  <si>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</si>
  <si>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</si>
  <si>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</si>
  <si>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</si>
  <si>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</si>
  <si>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</si>
  <si>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</si>
  <si>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</si>
  <si>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</si>
  <si>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</si>
  <si>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</si>
  <si>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</si>
  <si>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</si>
  <si>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</si>
  <si>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</si>
  <si>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</si>
  <si>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</si>
  <si>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</si>
  <si>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</si>
  <si>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</si>
  <si>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</si>
  <si>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</si>
  <si>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</si>
  <si>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</si>
  <si>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</si>
  <si>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</si>
  <si>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</si>
  <si>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</si>
  <si>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</si>
  <si>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</si>
  <si>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</si>
  <si>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</si>
  <si>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</si>
  <si>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</si>
  <si>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</si>
  <si>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</si>
  <si>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</si>
  <si>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</si>
  <si>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</si>
  <si>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</si>
  <si>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</si>
  <si>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</si>
  <si>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</si>
  <si>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</si>
  <si>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</si>
  <si>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</si>
  <si>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</si>
  <si>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</si>
  <si>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</si>
  <si>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</si>
  <si>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</si>
  <si>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</si>
  <si>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</si>
  <si>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</si>
  <si>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</si>
  <si>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</si>
  <si>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</si>
  <si>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</si>
  <si>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</si>
  <si>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</si>
  <si>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</si>
  <si>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</si>
  <si>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</si>
  <si>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</si>
  <si>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</si>
  <si>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</si>
  <si>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</si>
  <si>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</si>
  <si>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</si>
  <si>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</si>
  <si>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</si>
  <si>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</si>
  <si>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</si>
  <si>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</si>
  <si>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</si>
  <si>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</si>
  <si>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</si>
  <si>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</si>
  <si>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</si>
  <si>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</si>
  <si>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</si>
  <si>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</si>
  <si>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</si>
  <si>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</si>
  <si>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</si>
  <si>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</si>
  <si>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</si>
  <si>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</si>
  <si>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</si>
  <si>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</si>
  <si>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</si>
  <si>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</si>
  <si>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</si>
  <si>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</si>
  <si>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</si>
  <si>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</si>
  <si>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</si>
  <si>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</si>
  <si>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</si>
  <si>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</si>
  <si>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</si>
  <si>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</si>
  <si>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</si>
  <si>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</si>
  <si>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</si>
  <si>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</si>
  <si>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</si>
  <si>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</si>
  <si>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</si>
  <si>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</si>
  <si>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</si>
  <si>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</si>
  <si>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</si>
  <si>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</si>
  <si>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</si>
  <si>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</si>
  <si>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</si>
  <si>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</si>
  <si>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</si>
  <si>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</si>
  <si>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</si>
  <si>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</si>
  <si>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</si>
  <si>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</si>
  <si>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</si>
  <si>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</si>
  <si>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</si>
  <si>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</si>
  <si>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</si>
  <si>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</si>
  <si>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</si>
  <si>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</si>
  <si>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</si>
  <si>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</si>
  <si>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</si>
  <si>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</si>
  <si>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</si>
  <si>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</si>
  <si>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</si>
  <si>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</si>
  <si>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</si>
  <si>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</si>
  <si>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</si>
  <si>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</si>
  <si>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</si>
  <si>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</si>
  <si>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</si>
  <si>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</si>
  <si>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</si>
  <si>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</si>
  <si>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</si>
  <si>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</si>
  <si>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</si>
  <si>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</si>
  <si>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</si>
  <si>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</si>
  <si>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</si>
  <si>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</si>
  <si>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</si>
  <si>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</si>
  <si>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</si>
  <si>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</si>
  <si>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</si>
  <si>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</si>
  <si>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</si>
  <si>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</si>
  <si>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</si>
  <si>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</si>
  <si>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</si>
  <si>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</si>
  <si>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</si>
  <si>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</si>
  <si>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</si>
  <si>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</si>
  <si>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</si>
  <si>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</si>
  <si>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</si>
  <si>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</si>
  <si>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</si>
  <si>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</si>
  <si>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</si>
  <si>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</si>
  <si>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</si>
  <si>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</si>
  <si>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</si>
  <si>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</si>
  <si>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</si>
  <si>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</si>
  <si>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</si>
  <si>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</si>
  <si>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</si>
  <si>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</si>
  <si>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</si>
  <si>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</si>
  <si>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</si>
  <si>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</si>
  <si>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</si>
  <si>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</si>
  <si>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</si>
  <si>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</si>
  <si>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</si>
  <si>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</si>
  <si>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</si>
  <si>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</si>
  <si>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</si>
  <si>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</si>
  <si>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</si>
  <si>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</si>
  <si>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</si>
  <si>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</si>
  <si>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</si>
  <si>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</si>
  <si>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</si>
  <si>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</si>
  <si>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</si>
  <si>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</si>
  <si>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</si>
  <si>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</si>
  <si>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</si>
  <si>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</si>
  <si>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</si>
  <si>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</si>
  <si>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</si>
  <si>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</si>
  <si>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</si>
  <si>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</si>
  <si>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</si>
  <si>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</si>
  <si>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</si>
  <si>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</si>
  <si>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</si>
  <si>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</si>
  <si>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</si>
  <si>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</si>
  <si>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</si>
  <si>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</si>
  <si>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</si>
  <si>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</si>
  <si>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</si>
  <si>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</si>
  <si>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</si>
  <si>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</si>
  <si>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</si>
  <si>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</si>
  <si>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</si>
  <si>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</si>
  <si>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</si>
  <si>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</si>
  <si>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</si>
  <si>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</si>
  <si>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</si>
  <si>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</si>
  <si>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</si>
  <si>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</si>
  <si>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</si>
  <si>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</si>
  <si>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</si>
  <si>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</si>
  <si>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</si>
  <si>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</si>
  <si>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</si>
  <si>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</si>
  <si>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</si>
  <si>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</si>
  <si>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</si>
  <si>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</si>
  <si>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</si>
  <si>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</si>
  <si>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</si>
  <si>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</si>
  <si>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</si>
  <si>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</si>
  <si>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</si>
  <si>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</si>
  <si>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</si>
  <si>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</si>
  <si>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</si>
  <si>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</si>
  <si>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</si>
  <si>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</si>
  <si>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</si>
  <si>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</si>
  <si>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</si>
  <si>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</si>
  <si>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</si>
  <si>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</si>
  <si>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</si>
  <si>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</si>
  <si>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</si>
  <si>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</si>
  <si>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</si>
  <si>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</si>
  <si>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</si>
  <si>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</si>
  <si>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</si>
  <si>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</si>
  <si>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</si>
  <si>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</si>
  <si>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</si>
  <si>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</si>
  <si>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</si>
  <si>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</si>
  <si>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</si>
  <si>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</si>
  <si>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</si>
  <si>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</si>
  <si>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</si>
  <si>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</si>
  <si>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</si>
  <si>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</si>
  <si>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</si>
  <si>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</si>
  <si>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</si>
  <si>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</si>
  <si>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</si>
  <si>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</si>
  <si>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</si>
  <si>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</si>
  <si>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</si>
  <si>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</si>
  <si>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</si>
  <si>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</si>
  <si>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</si>
  <si>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</si>
  <si>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</si>
  <si>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</si>
  <si>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</si>
  <si>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</si>
  <si>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</si>
  <si>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</si>
  <si>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</si>
  <si>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</si>
  <si>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</si>
  <si>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</si>
  <si>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</si>
  <si>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</si>
  <si>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</si>
  <si>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</si>
  <si>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</si>
  <si>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</si>
  <si>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</si>
  <si>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</si>
  <si>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</si>
  <si>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</si>
  <si>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</si>
  <si>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</si>
  <si>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</si>
  <si>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</si>
  <si>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</si>
  <si>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</si>
  <si>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</si>
  <si>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</si>
  <si>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</si>
  <si>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</si>
  <si>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</si>
  <si>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</si>
  <si>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</si>
  <si>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</si>
  <si>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</si>
  <si>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</si>
  <si>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</si>
  <si>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</si>
  <si>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</si>
  <si>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</si>
  <si>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</si>
  <si>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</si>
  <si>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</si>
  <si>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</si>
  <si>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</si>
  <si>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</si>
  <si>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</si>
  <si>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</si>
  <si>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</si>
  <si>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</si>
  <si>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</si>
  <si>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</si>
  <si>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</si>
  <si>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</si>
  <si>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</si>
  <si>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</si>
  <si>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</si>
  <si>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</si>
  <si>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</si>
  <si>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</si>
  <si>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</si>
  <si>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</si>
  <si>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</si>
  <si>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</si>
  <si>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</si>
  <si>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</si>
  <si>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</si>
  <si>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</si>
  <si>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</si>
  <si>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</si>
  <si>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</si>
  <si>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</si>
  <si>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</si>
  <si>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</si>
  <si>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</si>
  <si>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</si>
  <si>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</si>
  <si>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</si>
  <si>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</si>
  <si>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</si>
  <si>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</si>
  <si>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</si>
  <si>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</si>
  <si>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</si>
  <si>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</si>
  <si>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</si>
  <si>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</si>
  <si>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</si>
  <si>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</si>
  <si>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</si>
  <si>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</si>
  <si>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</si>
  <si>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</si>
  <si>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</si>
  <si>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</si>
  <si>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</si>
  <si>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</si>
  <si>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</si>
  <si>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</si>
  <si>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</si>
  <si>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</si>
  <si>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</si>
  <si>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</si>
  <si>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</si>
  <si>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</si>
  <si>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</si>
  <si>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</si>
  <si>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</si>
  <si>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</si>
  <si>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</si>
  <si>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</si>
  <si>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</si>
  <si>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</si>
  <si>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</si>
  <si>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</si>
  <si>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</si>
  <si>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</si>
  <si>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</si>
  <si>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</si>
  <si>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</si>
  <si>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</si>
  <si>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</si>
  <si>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</si>
  <si>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</si>
  <si>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</si>
  <si>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</si>
  <si>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</si>
  <si>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</si>
  <si>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</si>
  <si>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</si>
  <si>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</si>
  <si>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</si>
  <si>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</si>
  <si>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</si>
  <si>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</si>
  <si>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</si>
  <si>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</si>
  <si>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</si>
  <si>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</si>
  <si>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</si>
  <si>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</si>
  <si>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</si>
  <si>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</si>
  <si>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</si>
  <si>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</si>
  <si>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</si>
  <si>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</si>
  <si>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</si>
  <si>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</si>
  <si>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</si>
  <si>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</si>
  <si>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</si>
  <si>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</si>
  <si>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</si>
  <si>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</si>
  <si>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</si>
  <si>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</si>
  <si>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</si>
  <si>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</si>
  <si>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</si>
  <si>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</si>
  <si>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</si>
  <si>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</si>
  <si>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</si>
  <si>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</si>
  <si>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</si>
  <si>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</si>
  <si>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</si>
  <si>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</si>
  <si>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</si>
  <si>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</si>
  <si>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</si>
  <si>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</si>
  <si>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</si>
  <si>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</si>
  <si>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</si>
  <si>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</si>
  <si>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</si>
  <si>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</si>
  <si>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</si>
  <si>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</si>
  <si>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</si>
  <si>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</si>
  <si>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</si>
  <si>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</si>
  <si>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</si>
  <si>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</si>
  <si>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</si>
  <si>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</si>
  <si>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</si>
  <si>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</si>
  <si>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</si>
  <si>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</si>
  <si>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</si>
  <si>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</si>
  <si>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</si>
  <si>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</si>
  <si>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</si>
  <si>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</si>
  <si>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</si>
  <si>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</si>
  <si>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</si>
  <si>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</si>
  <si>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</si>
  <si>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</si>
  <si>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</si>
  <si>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</si>
  <si>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</si>
  <si>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</si>
  <si>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</si>
  <si>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</si>
  <si>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</si>
  <si>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</si>
  <si>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</si>
  <si>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</si>
  <si>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</si>
  <si>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</si>
  <si>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</si>
  <si>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</si>
  <si>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</si>
  <si>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</si>
  <si>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</si>
  <si>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</si>
  <si>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</si>
  <si>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</si>
  <si>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</si>
  <si>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</si>
  <si>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</si>
  <si>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</si>
  <si>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</si>
  <si>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</si>
  <si>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</si>
  <si>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</si>
  <si>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</si>
  <si>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</si>
  <si>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</si>
  <si>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</si>
  <si>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</si>
  <si>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</si>
  <si>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</si>
  <si>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</si>
  <si>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</si>
  <si>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</si>
  <si>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</si>
  <si>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</si>
  <si>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</si>
  <si>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</si>
  <si>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</si>
  <si>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</si>
  <si>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</si>
  <si>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</si>
  <si>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</si>
  <si>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</si>
  <si>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</si>
  <si>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</si>
  <si>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</si>
  <si>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</si>
  <si>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</si>
  <si>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</si>
  <si>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</si>
  <si>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</si>
  <si>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</si>
  <si>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</si>
  <si>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</si>
  <si>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</si>
  <si>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</si>
  <si>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</si>
  <si>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</si>
  <si>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</si>
  <si>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</si>
  <si>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</si>
  <si>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</si>
  <si>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</si>
  <si>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</si>
  <si>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</si>
  <si>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</si>
  <si>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</si>
  <si>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</si>
  <si>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</si>
  <si>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</si>
  <si>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</si>
  <si>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</si>
  <si>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</si>
  <si>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</si>
  <si>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</si>
  <si>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</si>
  <si>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</si>
  <si>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</si>
  <si>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</si>
  <si>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</si>
  <si>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</si>
  <si>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</si>
  <si>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</si>
  <si>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</si>
  <si>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</si>
  <si>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</si>
  <si>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</si>
  <si>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</si>
  <si>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</si>
  <si>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</si>
  <si>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</si>
  <si>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</si>
  <si>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</si>
  <si>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</si>
  <si>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</si>
  <si>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</si>
  <si>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</si>
  <si>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</si>
  <si>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</si>
  <si>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</si>
  <si>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</si>
  <si>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</si>
  <si>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</si>
  <si>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</si>
  <si>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</si>
  <si>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</si>
  <si>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</si>
  <si>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</si>
  <si>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</si>
  <si>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</si>
  <si>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</si>
  <si>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</si>
  <si>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</si>
  <si>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</si>
  <si>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</si>
  <si>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</si>
  <si>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</si>
  <si>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</si>
  <si>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</si>
  <si>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</si>
  <si>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</si>
  <si>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</si>
  <si>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</si>
  <si>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</si>
  <si>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</si>
  <si>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</si>
  <si>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</si>
  <si>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</si>
  <si>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</si>
  <si>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</si>
  <si>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</si>
  <si>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</si>
  <si>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</si>
  <si>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</si>
  <si>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</si>
  <si>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</si>
  <si>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</si>
  <si>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</si>
  <si>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</si>
  <si>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</si>
  <si>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</si>
  <si>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</si>
  <si>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</si>
  <si>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</si>
  <si>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</si>
  <si>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</si>
  <si>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</si>
  <si>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</si>
  <si>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</si>
  <si>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</si>
  <si>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</si>
  <si>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</si>
  <si>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</si>
  <si>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</si>
  <si>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</si>
  <si>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</si>
  <si>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</si>
  <si>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</si>
  <si>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</si>
  <si>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</si>
  <si>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</si>
  <si>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</si>
  <si>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</si>
  <si>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</si>
  <si>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</si>
  <si>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</si>
  <si>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</si>
  <si>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</si>
  <si>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</si>
  <si>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</si>
  <si>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</si>
  <si>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</si>
  <si>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</si>
  <si>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</si>
  <si>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</si>
  <si>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</si>
  <si>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</si>
  <si>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</si>
  <si>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</si>
  <si>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</si>
  <si>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</si>
  <si>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</si>
  <si>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</si>
  <si>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</si>
  <si>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</si>
  <si>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</si>
  <si>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</si>
  <si>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</si>
  <si>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</si>
  <si>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</si>
  <si>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</si>
  <si>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</si>
  <si>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</si>
  <si>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</si>
  <si>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</si>
  <si>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</si>
  <si>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</si>
  <si>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</si>
  <si>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</si>
  <si>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</si>
  <si>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</si>
  <si>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</si>
  <si>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</si>
  <si>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</si>
  <si>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</si>
  <si>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</si>
  <si>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</si>
  <si>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</si>
  <si>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</si>
  <si>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</si>
  <si>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</si>
  <si>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</si>
  <si>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</si>
  <si>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</si>
  <si>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</si>
  <si>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</si>
  <si>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</si>
  <si>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</si>
  <si>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</si>
  <si>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</si>
  <si>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</si>
  <si>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</si>
  <si>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</si>
  <si>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</si>
  <si>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</si>
  <si>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</si>
  <si>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</si>
  <si>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</si>
  <si>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</si>
  <si>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</si>
  <si>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</si>
  <si>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</si>
  <si>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</si>
  <si>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</si>
  <si>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</si>
  <si>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</si>
  <si>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</si>
  <si>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</si>
  <si>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</si>
  <si>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</si>
  <si>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</si>
  <si>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</si>
  <si>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</si>
  <si>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</si>
  <si>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</si>
  <si>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</si>
  <si>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</si>
  <si>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</si>
  <si>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</si>
  <si>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</si>
  <si>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</si>
  <si>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</si>
  <si>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</si>
  <si>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</si>
  <si>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</si>
  <si>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</si>
  <si>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</si>
  <si>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</si>
  <si>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</si>
  <si>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</si>
  <si>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</si>
  <si>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</si>
  <si>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</si>
  <si>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</si>
  <si>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</si>
  <si>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</si>
  <si>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</si>
  <si>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</si>
  <si>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</si>
  <si>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</si>
  <si>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</si>
  <si>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</si>
  <si>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</si>
  <si>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</si>
  <si>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</si>
  <si>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</si>
  <si>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</si>
  <si>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</si>
  <si>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</si>
  <si>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</si>
  <si>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</si>
  <si>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</si>
  <si>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</si>
  <si>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</si>
  <si>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</si>
  <si>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</si>
  <si>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</si>
  <si>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</si>
  <si>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</si>
  <si>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</si>
  <si>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</si>
  <si>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</si>
  <si>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</si>
  <si>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</si>
  <si>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</si>
  <si>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</si>
  <si>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</si>
  <si>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</si>
  <si>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</si>
  <si>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</si>
  <si>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</si>
  <si>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</si>
  <si>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</si>
  <si>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</si>
  <si>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</si>
  <si>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</si>
  <si>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</si>
  <si>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</si>
  <si>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</si>
  <si>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</si>
  <si>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</si>
  <si>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</si>
  <si>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</si>
  <si>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</si>
  <si>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</si>
  <si>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</si>
  <si>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</si>
  <si>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</si>
  <si>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</si>
  <si>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</si>
  <si>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</si>
  <si>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</si>
  <si>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</si>
  <si>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</si>
  <si>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</si>
  <si>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</si>
  <si>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</si>
  <si>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</si>
  <si>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</si>
  <si>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</si>
  <si>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</si>
  <si>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</si>
  <si>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</si>
  <si>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</si>
  <si>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</si>
  <si>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</si>
  <si>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</si>
  <si>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</si>
  <si>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</si>
  <si>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</si>
  <si>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</si>
  <si>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</si>
  <si>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</si>
  <si>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</si>
  <si>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</si>
  <si>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</si>
  <si>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</si>
  <si>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</si>
  <si>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</si>
  <si>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</si>
  <si>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</si>
  <si>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</si>
  <si>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</si>
  <si>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</si>
  <si>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</si>
  <si>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</si>
  <si>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</si>
  <si>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</si>
  <si>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</si>
  <si>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</si>
  <si>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</si>
  <si>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</si>
  <si>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</si>
  <si>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</si>
  <si>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</si>
  <si>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</si>
  <si>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</si>
  <si>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</si>
  <si>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</si>
  <si>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</si>
  <si>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</si>
  <si>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</si>
  <si>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</si>
  <si>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</si>
  <si>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</si>
  <si>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</si>
  <si>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</si>
  <si>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</si>
  <si>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</si>
  <si>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</si>
  <si>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</si>
  <si>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</si>
  <si>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</si>
  <si>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</si>
  <si>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</si>
  <si>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</si>
  <si>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</si>
  <si>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</si>
  <si>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</si>
  <si>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</si>
  <si>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</si>
  <si>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</si>
  <si>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</si>
  <si>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</si>
  <si>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</si>
  <si>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</si>
  <si>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</si>
  <si>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</si>
  <si>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</si>
  <si>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</si>
  <si>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</si>
  <si>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</si>
  <si>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</si>
  <si>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</si>
  <si>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</si>
  <si>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</si>
  <si>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</si>
  <si>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</si>
  <si>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</si>
  <si>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</si>
  <si>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</si>
  <si>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</si>
  <si>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</si>
  <si>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</si>
  <si>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</si>
  <si>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</si>
  <si>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</si>
  <si>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</si>
  <si>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</si>
  <si>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</si>
  <si>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</si>
  <si>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</si>
  <si>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</si>
  <si>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</si>
  <si>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</si>
  <si>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</si>
  <si>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</si>
  <si>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</si>
  <si>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</si>
  <si>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</si>
  <si>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</si>
  <si>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</si>
  <si>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</si>
  <si>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</si>
  <si>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</si>
  <si>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</si>
  <si>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</si>
  <si>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</si>
  <si>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</si>
  <si>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</si>
  <si>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</si>
  <si>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</si>
  <si>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</si>
  <si>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</si>
  <si>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</si>
  <si>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</si>
  <si>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</si>
  <si>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</si>
  <si>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</si>
  <si>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</si>
  <si>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</si>
  <si>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</si>
  <si>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</si>
  <si>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</si>
  <si>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</si>
  <si>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</si>
  <si>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</si>
  <si>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</si>
  <si>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</si>
  <si>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</si>
  <si>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</si>
  <si>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</si>
  <si>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</si>
  <si>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</si>
  <si>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</si>
  <si>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</si>
  <si>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</si>
  <si>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</si>
  <si>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</si>
  <si>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</si>
  <si>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</si>
  <si>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</si>
  <si>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</si>
  <si>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</si>
  <si>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</si>
  <si>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</si>
  <si>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</si>
  <si>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</si>
  <si>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</si>
  <si>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</si>
  <si>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</si>
  <si>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</si>
  <si>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</si>
  <si>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</si>
  <si>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</si>
  <si>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</si>
  <si>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</si>
  <si>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</si>
  <si>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</si>
  <si>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</si>
  <si>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</si>
  <si>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</si>
  <si>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</si>
  <si>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</si>
  <si>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</si>
  <si>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</si>
  <si>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</si>
  <si>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</si>
  <si>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</si>
  <si>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</si>
  <si>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</si>
  <si>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</si>
  <si>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</si>
  <si>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</si>
  <si>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</si>
  <si>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</si>
  <si>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</si>
  <si>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</si>
  <si>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</si>
  <si>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</si>
  <si>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</si>
  <si>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</si>
  <si>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</si>
  <si>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</si>
  <si>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</si>
  <si>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</si>
  <si>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</si>
  <si>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</si>
  <si>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</si>
  <si>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</si>
  <si>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</si>
  <si>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</si>
  <si>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</si>
  <si>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</si>
  <si>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</si>
  <si>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</si>
  <si>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</si>
  <si>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</si>
  <si>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</si>
  <si>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</si>
  <si>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</si>
  <si>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</si>
  <si>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</si>
  <si>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</si>
  <si>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</si>
  <si>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</si>
  <si>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</si>
  <si>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</si>
  <si>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</si>
  <si>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</si>
  <si>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</si>
  <si>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</si>
  <si>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</si>
  <si>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</si>
  <si>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</si>
  <si>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</si>
  <si>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</si>
  <si>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</si>
  <si>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</si>
  <si>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</si>
  <si>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</si>
  <si>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</si>
  <si>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</si>
  <si>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</si>
  <si>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</si>
  <si>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</si>
  <si>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</si>
  <si>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</si>
  <si>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</si>
  <si>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</si>
  <si>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</si>
  <si>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</si>
  <si>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</si>
  <si>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</si>
  <si>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</si>
  <si>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</si>
  <si>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</si>
  <si>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</si>
  <si>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</si>
  <si>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</si>
  <si>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</si>
  <si>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</si>
  <si>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</si>
  <si>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</si>
  <si>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</si>
  <si>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</si>
  <si>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</si>
  <si>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</si>
  <si>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</si>
  <si>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</si>
  <si>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</si>
  <si>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</si>
  <si>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</si>
  <si>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</si>
  <si>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</si>
  <si>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</si>
  <si>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</si>
  <si>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</si>
  <si>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</si>
  <si>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</si>
  <si>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</si>
  <si>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</si>
  <si>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</si>
  <si>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</si>
  <si>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</si>
  <si>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</si>
  <si>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</si>
  <si>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</si>
  <si>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</si>
  <si>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</si>
  <si>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</si>
  <si>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</si>
  <si>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</si>
  <si>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</si>
  <si>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</si>
  <si>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</si>
  <si>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</si>
  <si>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</si>
  <si>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</si>
  <si>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</si>
  <si>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</si>
  <si>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</si>
  <si>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</si>
  <si>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</si>
  <si>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</si>
  <si>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</si>
  <si>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</si>
  <si>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</si>
  <si>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</si>
  <si>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</si>
  <si>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</si>
  <si>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</si>
  <si>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</si>
  <si>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</si>
  <si>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</si>
  <si>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</si>
  <si>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</si>
  <si>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</si>
  <si>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</si>
  <si>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</si>
  <si>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</si>
  <si>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</si>
  <si>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</si>
  <si>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</si>
  <si>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</si>
  <si>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</si>
  <si>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</si>
  <si>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</si>
  <si>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</si>
  <si>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</si>
  <si>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</si>
  <si>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</si>
  <si>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</si>
  <si>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</si>
  <si>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</si>
  <si>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</si>
  <si>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</si>
  <si>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</si>
  <si>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</si>
  <si>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</si>
  <si>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</si>
  <si>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</si>
  <si>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</si>
  <si>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</si>
  <si>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</si>
  <si>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</si>
  <si>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</si>
  <si>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</si>
  <si>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</si>
  <si>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</si>
  <si>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</si>
  <si>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</si>
  <si>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</si>
  <si>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</si>
  <si>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</si>
  <si>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</si>
  <si>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</si>
  <si>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</si>
  <si>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</si>
  <si>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</si>
  <si>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</si>
  <si>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</si>
  <si>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</si>
  <si>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</si>
  <si>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</si>
  <si>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</si>
  <si>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</si>
  <si>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</si>
  <si>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</si>
  <si>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</si>
  <si>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</si>
  <si>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</si>
  <si>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</si>
  <si>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</si>
  <si>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</si>
  <si>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</si>
  <si>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</si>
  <si>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</si>
  <si>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</si>
  <si>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</si>
  <si>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</si>
  <si>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</si>
  <si>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</si>
  <si>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</si>
  <si>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</si>
  <si>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</si>
  <si>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</si>
  <si>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</si>
  <si>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</si>
  <si>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</si>
  <si>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</si>
  <si>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</si>
  <si>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</si>
  <si>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</si>
  <si>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</si>
  <si>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</si>
  <si>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</si>
  <si>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</si>
  <si>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</si>
  <si>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</si>
  <si>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</si>
  <si>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</si>
  <si>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</si>
  <si>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</si>
  <si>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</si>
  <si>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</si>
  <si>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</si>
  <si>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</si>
  <si>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</si>
  <si>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</si>
  <si>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</si>
  <si>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</si>
  <si>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</si>
  <si>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</si>
  <si>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</si>
  <si>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</si>
  <si>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</si>
  <si>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</si>
  <si>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</si>
  <si>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</si>
  <si>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</si>
  <si>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</si>
  <si>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</si>
  <si>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</si>
  <si>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</si>
  <si>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</si>
  <si>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</si>
  <si>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</si>
  <si>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</si>
  <si>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</si>
  <si>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</si>
  <si>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</si>
  <si>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</si>
  <si>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</si>
  <si>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</si>
  <si>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</si>
  <si>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</si>
  <si>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</si>
  <si>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</si>
  <si>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</si>
  <si>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</si>
  <si>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</si>
  <si>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</si>
  <si>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</si>
  <si>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</si>
  <si>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</si>
  <si>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</si>
  <si>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</si>
  <si>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</si>
  <si>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</si>
  <si>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</si>
  <si>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</si>
  <si>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</si>
  <si>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</si>
  <si>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</si>
  <si>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</si>
  <si>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</si>
  <si>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</si>
  <si>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</si>
  <si>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</si>
  <si>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</si>
  <si>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</si>
  <si>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</si>
  <si>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</si>
  <si>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</si>
  <si>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</si>
  <si>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</si>
  <si>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</si>
  <si>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</si>
  <si>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</si>
  <si>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</si>
  <si>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</si>
  <si>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</si>
  <si>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</si>
  <si>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</si>
  <si>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</si>
  <si>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</si>
  <si>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</si>
  <si>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</si>
  <si>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</si>
  <si>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</si>
  <si>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</si>
  <si>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</si>
  <si>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</si>
  <si>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</si>
  <si>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</si>
  <si>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</si>
  <si>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</si>
  <si>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</si>
  <si>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</si>
  <si>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</si>
  <si>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</si>
  <si>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</si>
  <si>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</si>
  <si>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</si>
  <si>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</si>
  <si>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</si>
  <si>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</si>
  <si>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</si>
  <si>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</si>
  <si>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</si>
  <si>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</si>
  <si>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</si>
  <si>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</si>
  <si>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</si>
  <si>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</si>
  <si>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</si>
  <si>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</si>
  <si>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</si>
  <si>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</si>
  <si>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</si>
  <si>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</si>
  <si>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</si>
  <si>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</si>
  <si>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</si>
  <si>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</si>
  <si>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</si>
  <si>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</si>
  <si>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</si>
  <si>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</si>
  <si>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</si>
  <si>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</si>
  <si>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</si>
  <si>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</si>
  <si>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</si>
  <si>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</si>
  <si>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</si>
  <si>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</si>
  <si>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</si>
  <si>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</si>
  <si>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</si>
  <si>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</si>
  <si>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</si>
  <si>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</si>
  <si>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</si>
  <si>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</si>
  <si>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</si>
  <si>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</si>
  <si>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</si>
  <si>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</si>
  <si>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</si>
  <si>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</si>
  <si>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</si>
  <si>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</si>
  <si>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</si>
  <si>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</si>
  <si>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</si>
  <si>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</si>
  <si>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</si>
  <si>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</si>
  <si>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</si>
  <si>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</si>
  <si>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</si>
  <si>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</si>
  <si>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</si>
  <si>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</si>
  <si>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</si>
  <si>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</si>
  <si>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</si>
  <si>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</si>
  <si>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</si>
  <si>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</si>
  <si>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</si>
  <si>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</si>
  <si>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</si>
  <si>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</si>
  <si>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</si>
  <si>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</si>
  <si>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</si>
  <si>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</si>
  <si>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</si>
  <si>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</si>
  <si>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</si>
  <si>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</si>
  <si>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</si>
  <si>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</si>
  <si>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</si>
  <si>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</si>
  <si>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</si>
  <si>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</si>
  <si>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</si>
  <si>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</si>
  <si>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</si>
  <si>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</si>
  <si>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</si>
  <si>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</si>
  <si>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</si>
  <si>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</si>
  <si>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</si>
  <si>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</si>
  <si>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</si>
  <si>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</si>
  <si>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</si>
  <si>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</si>
  <si>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</si>
  <si>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</si>
  <si>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</si>
  <si>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</si>
  <si>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</si>
  <si>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</si>
  <si>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</si>
  <si>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</si>
  <si>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</si>
  <si>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</si>
  <si>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</si>
  <si>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</si>
  <si>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</si>
  <si>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</si>
  <si>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</si>
  <si>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</si>
  <si>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</si>
  <si>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</si>
  <si>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</si>
  <si>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</si>
  <si>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</si>
  <si>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</si>
  <si>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</si>
  <si>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</si>
  <si>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</si>
  <si>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</si>
  <si>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</si>
  <si>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</si>
  <si>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</si>
  <si>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</si>
  <si>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</si>
  <si>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</si>
  <si>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</si>
  <si>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</si>
  <si>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</si>
  <si>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</si>
  <si>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</si>
  <si>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</si>
  <si>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</si>
  <si>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</si>
  <si>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</si>
  <si>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</si>
  <si>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</si>
  <si>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</si>
  <si>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</si>
  <si>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</si>
  <si>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</si>
  <si>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</si>
  <si>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</si>
  <si>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</si>
  <si>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</si>
  <si>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</si>
  <si>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</si>
  <si>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</si>
  <si>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</si>
  <si>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</si>
  <si>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</si>
  <si>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</si>
  <si>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</si>
  <si>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</si>
  <si>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</si>
  <si>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</si>
  <si>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</si>
  <si>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</si>
  <si>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</si>
  <si>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</si>
  <si>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</si>
  <si>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</si>
  <si>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</si>
  <si>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</si>
  <si>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</si>
  <si>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</si>
  <si>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</si>
  <si>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</si>
  <si>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</si>
  <si>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</si>
  <si>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</si>
  <si>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</si>
  <si>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</si>
  <si>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</si>
  <si>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</si>
  <si>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</si>
  <si>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</si>
  <si>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</si>
  <si>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</si>
  <si>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</si>
  <si>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</si>
  <si>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</si>
  <si>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</si>
  <si>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</si>
  <si>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</si>
  <si>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</si>
  <si>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</si>
  <si>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</si>
  <si>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</si>
  <si>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</si>
  <si>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</si>
  <si>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</si>
  <si>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</si>
  <si>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</si>
  <si>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</si>
  <si>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</si>
  <si>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</si>
  <si>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</si>
  <si>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</si>
  <si>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</si>
  <si>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</si>
  <si>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</si>
  <si>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</si>
  <si>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</si>
  <si>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</si>
  <si>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</si>
  <si>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</si>
  <si>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</si>
  <si>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</si>
  <si>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</si>
  <si>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</si>
  <si>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</si>
  <si>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</si>
  <si>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</si>
  <si>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</si>
  <si>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</si>
  <si>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</si>
  <si>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</si>
  <si>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</si>
  <si>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</si>
  <si>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</si>
  <si>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</si>
  <si>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</si>
  <si>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</si>
  <si>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</si>
  <si>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</si>
  <si>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</si>
  <si>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</si>
  <si>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</si>
  <si>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</si>
  <si>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</si>
  <si>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</si>
  <si>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</si>
  <si>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</si>
  <si>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</si>
  <si>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</si>
  <si>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</si>
  <si>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</si>
  <si>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</si>
  <si>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</si>
  <si>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</si>
  <si>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</si>
  <si>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</si>
  <si>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</si>
  <si>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</si>
  <si>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</si>
  <si>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</si>
  <si>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</si>
  <si>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</si>
  <si>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</si>
  <si>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</si>
  <si>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</si>
  <si>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</si>
  <si>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</si>
  <si>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</si>
  <si>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</si>
  <si>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</si>
  <si>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</si>
  <si>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</si>
  <si>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</si>
  <si>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</si>
  <si>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</si>
  <si>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</si>
  <si>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</si>
  <si>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</si>
  <si>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</si>
  <si>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</si>
  <si>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</si>
  <si>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</si>
  <si>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</si>
  <si>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</si>
  <si>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</si>
  <si>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</si>
  <si>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</si>
  <si>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</si>
  <si>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</si>
  <si>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</si>
  <si>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</si>
  <si>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</si>
  <si>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</si>
  <si>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</si>
  <si>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</si>
  <si>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</si>
  <si>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</si>
  <si>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</si>
  <si>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</si>
  <si>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</si>
  <si>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</si>
  <si>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</si>
  <si>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</si>
  <si>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</si>
  <si>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</si>
  <si>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</si>
  <si>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</si>
  <si>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</si>
  <si>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</si>
  <si>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</si>
  <si>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</si>
  <si>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</si>
  <si>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</si>
  <si>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</si>
  <si>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</si>
  <si>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</si>
  <si>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</si>
  <si>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</si>
  <si>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</si>
  <si>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</si>
  <si>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</si>
  <si>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</si>
  <si>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</si>
  <si>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</si>
  <si>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</si>
  <si>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</si>
  <si>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</si>
  <si>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</si>
  <si>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</si>
  <si>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</si>
  <si>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</si>
  <si>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</si>
  <si>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</si>
  <si>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</si>
  <si>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</si>
  <si>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</si>
  <si>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</si>
  <si>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</si>
  <si>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</si>
  <si>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</si>
  <si>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</si>
  <si>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</si>
  <si>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</si>
  <si>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</si>
  <si>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</si>
  <si>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</si>
  <si>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</si>
  <si>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</si>
  <si>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</si>
  <si>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</si>
  <si>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</si>
  <si>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</si>
  <si>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</si>
  <si>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</si>
  <si>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</si>
  <si>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</si>
  <si>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</si>
  <si>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</si>
  <si>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</si>
  <si>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</si>
  <si>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</si>
  <si>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</si>
  <si>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</si>
  <si>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</si>
  <si>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</si>
  <si>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</si>
  <si>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</si>
  <si>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</si>
  <si>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</si>
  <si>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</si>
  <si>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</si>
  <si>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</si>
  <si>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</si>
  <si>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</si>
  <si>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</si>
  <si>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</si>
  <si>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</si>
  <si>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</si>
  <si>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</si>
  <si>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</si>
  <si>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</si>
  <si>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</si>
  <si>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</si>
  <si>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</si>
  <si>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</si>
  <si>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</si>
  <si>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</si>
  <si>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</si>
  <si>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</si>
  <si>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</si>
  <si>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</si>
  <si>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</si>
  <si>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</si>
  <si>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</si>
  <si>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</si>
  <si>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</si>
  <si>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</si>
  <si>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</si>
  <si>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</si>
  <si>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</si>
  <si>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</si>
  <si>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</si>
  <si>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</si>
  <si>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</si>
  <si>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</si>
  <si>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</si>
  <si>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</si>
  <si>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</si>
  <si>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</si>
  <si>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</si>
  <si>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</si>
  <si>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</si>
  <si>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</si>
  <si>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</si>
  <si>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</si>
  <si>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</si>
  <si>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</si>
  <si>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</si>
  <si>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</si>
  <si>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</si>
  <si>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</si>
  <si>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</si>
  <si>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</si>
  <si>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</si>
  <si>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</si>
  <si>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</si>
  <si>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</si>
  <si>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</si>
  <si>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</si>
  <si>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</si>
  <si>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</si>
  <si>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</si>
  <si>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</si>
  <si>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</si>
  <si>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</si>
  <si>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</si>
  <si>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</si>
  <si>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</si>
  <si>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</si>
  <si>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</si>
  <si>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</si>
  <si>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</si>
  <si>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</si>
  <si>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</si>
  <si>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</si>
  <si>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</si>
  <si>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</si>
  <si>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</si>
  <si>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</si>
  <si>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</si>
  <si>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</si>
  <si>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</si>
  <si>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</si>
  <si>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</si>
  <si>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</si>
  <si>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</si>
  <si>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</si>
  <si>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</si>
  <si>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</si>
  <si>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</si>
  <si>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</si>
  <si>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</si>
  <si>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</si>
  <si>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</si>
  <si>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</si>
  <si>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</si>
  <si>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</si>
  <si>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</si>
  <si>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</si>
  <si>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</si>
  <si>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</si>
  <si>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</si>
  <si>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</si>
  <si>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</si>
  <si>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</si>
  <si>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</si>
  <si>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</si>
  <si>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</si>
  <si>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</si>
  <si>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</si>
  <si>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</si>
  <si>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</si>
  <si>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</si>
  <si>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</si>
  <si>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</si>
  <si>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</si>
  <si>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</si>
  <si>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</si>
  <si>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</si>
  <si>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</si>
  <si>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</si>
  <si>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</si>
  <si>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</si>
  <si>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</si>
  <si>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</si>
  <si>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</si>
  <si>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</si>
  <si>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</si>
  <si>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</si>
  <si>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</si>
  <si>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</si>
  <si>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</si>
  <si>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</si>
  <si>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</si>
  <si>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</si>
  <si>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</si>
  <si>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</si>
  <si>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</si>
  <si>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</si>
  <si>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</si>
  <si>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</si>
  <si>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</si>
  <si>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</si>
  <si>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</si>
  <si>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</si>
  <si>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</si>
  <si>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</si>
  <si>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</si>
  <si>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</si>
  <si>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</si>
  <si>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</si>
  <si>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</si>
  <si>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</si>
  <si>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</si>
  <si>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</si>
  <si>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</si>
  <si>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</si>
  <si>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</si>
  <si>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</si>
  <si>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</si>
  <si>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</si>
  <si>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</si>
  <si>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</si>
  <si>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</si>
  <si>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</si>
  <si>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</si>
  <si>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</si>
  <si>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</si>
  <si>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</si>
  <si>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</si>
  <si>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</si>
  <si>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</si>
  <si>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</si>
  <si>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</si>
  <si>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</si>
  <si>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</si>
  <si>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</si>
  <si>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</si>
  <si>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</si>
  <si>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</si>
  <si>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</si>
  <si>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</si>
  <si>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</si>
  <si>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</si>
  <si>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</si>
  <si>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</si>
  <si>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</si>
  <si>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</si>
  <si>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</si>
  <si>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</si>
  <si>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</si>
  <si>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</si>
  <si>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</si>
  <si>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</si>
  <si>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</si>
  <si>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</si>
  <si>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</si>
  <si>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</si>
  <si>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</si>
  <si>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</si>
  <si>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</si>
  <si>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</si>
  <si>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</si>
  <si>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</si>
  <si>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</si>
  <si>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</si>
  <si>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</si>
  <si>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</si>
  <si>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</si>
  <si>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</si>
  <si>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</si>
  <si>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</si>
  <si>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</si>
  <si>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</si>
  <si>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</si>
  <si>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</si>
  <si>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</si>
  <si>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</si>
  <si>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</si>
  <si>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</si>
  <si>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</si>
  <si>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</si>
  <si>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</si>
  <si>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</si>
  <si>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</si>
  <si>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</si>
  <si>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</si>
  <si>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</si>
  <si>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</si>
  <si>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</si>
  <si>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</si>
  <si>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</si>
  <si>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</si>
  <si>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</si>
  <si>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</si>
  <si>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</si>
  <si>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</si>
  <si>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</si>
  <si>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</si>
  <si>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</si>
  <si>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</si>
  <si>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</si>
  <si>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</si>
  <si>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</si>
  <si>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</si>
  <si>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</si>
  <si>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</si>
  <si>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</si>
  <si>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</si>
  <si>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</si>
  <si>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</si>
  <si>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</si>
  <si>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</si>
  <si>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</si>
  <si>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</si>
  <si>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</si>
  <si>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</si>
  <si>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</si>
  <si>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</si>
  <si>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</si>
  <si>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</si>
  <si>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</si>
  <si>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</si>
  <si>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</si>
  <si>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</si>
  <si>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</si>
  <si>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</si>
  <si>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</si>
  <si>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</si>
  <si>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</si>
  <si>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</si>
  <si>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</si>
  <si>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</si>
  <si>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</si>
  <si>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</si>
  <si>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</si>
  <si>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</si>
  <si>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</si>
  <si>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</si>
  <si>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</si>
  <si>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</si>
  <si>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</si>
  <si>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</si>
  <si>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</si>
  <si>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</si>
  <si>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</si>
  <si>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</si>
  <si>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</si>
  <si>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</si>
  <si>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</si>
  <si>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</si>
  <si>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</si>
  <si>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</si>
  <si>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</si>
  <si>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</si>
  <si>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</si>
  <si>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</si>
  <si>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</si>
  <si>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</si>
  <si>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</si>
  <si>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</si>
  <si>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</si>
  <si>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</si>
  <si>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</si>
  <si>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</si>
  <si>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</si>
  <si>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</si>
  <si>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</si>
  <si>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</si>
  <si>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</si>
  <si>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</si>
  <si>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</si>
  <si>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</si>
  <si>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</si>
  <si>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</si>
  <si>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</si>
  <si>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</si>
  <si>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</si>
  <si>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</si>
  <si>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</si>
  <si>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</si>
  <si>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</si>
  <si>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</si>
  <si>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</si>
  <si>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</si>
  <si>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</si>
  <si>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</si>
  <si>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</si>
  <si>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</si>
  <si>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</si>
  <si>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</si>
  <si>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</si>
  <si>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</si>
  <si>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</si>
  <si>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</si>
  <si>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</si>
  <si>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</si>
  <si>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</si>
  <si>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</si>
  <si>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</si>
  <si>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</si>
  <si>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</si>
  <si>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</si>
  <si>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</si>
  <si>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</si>
  <si>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</si>
  <si>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</si>
  <si>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</si>
  <si>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</si>
  <si>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</si>
  <si>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</si>
  <si>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</si>
  <si>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</si>
  <si>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</si>
  <si>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</si>
  <si>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</si>
  <si>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</si>
  <si>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</si>
  <si>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</si>
  <si>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</si>
  <si>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</si>
  <si>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</si>
  <si>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</si>
  <si>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</si>
  <si>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</si>
  <si>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</si>
  <si>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</si>
  <si>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</si>
  <si>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</si>
  <si>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</si>
  <si>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</si>
  <si>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</si>
  <si>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</si>
  <si>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</si>
  <si>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</si>
  <si>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</si>
  <si>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</si>
  <si>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</si>
  <si>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</si>
  <si>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</si>
  <si>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</si>
  <si>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</si>
  <si>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</si>
  <si>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</si>
  <si>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</si>
  <si>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</si>
  <si>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</si>
  <si>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</si>
  <si>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</si>
  <si>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</si>
  <si>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</si>
  <si>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</si>
  <si>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</si>
  <si>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</si>
  <si>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</si>
  <si>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</si>
  <si>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</si>
  <si>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</si>
  <si>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</si>
  <si>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</si>
  <si>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</si>
  <si>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</si>
  <si>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</si>
  <si>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</si>
  <si>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</si>
  <si>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</si>
  <si>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</si>
  <si>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</si>
  <si>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</si>
  <si>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</si>
  <si>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</si>
  <si>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</si>
  <si>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</si>
  <si>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</si>
  <si>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</si>
  <si>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</si>
  <si>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</si>
  <si>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</si>
  <si>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</si>
  <si>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</si>
  <si>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</si>
  <si>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</si>
  <si>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</si>
  <si>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</si>
  <si>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</si>
  <si>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</si>
  <si>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</si>
  <si>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</si>
  <si>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</si>
  <si>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</si>
  <si>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</si>
  <si>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</si>
  <si>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</si>
  <si>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</si>
  <si>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</si>
  <si>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</si>
  <si>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</si>
  <si>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</si>
  <si>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</si>
  <si>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</si>
  <si>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</si>
  <si>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</si>
  <si>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</si>
  <si>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</si>
  <si>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</si>
  <si>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</si>
  <si>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</si>
  <si>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</si>
  <si>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</si>
  <si>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</si>
  <si>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</si>
  <si>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</si>
  <si>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</si>
  <si>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</si>
  <si>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</si>
  <si>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</si>
  <si>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</si>
  <si>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</si>
  <si>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</si>
  <si>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</si>
  <si>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</si>
  <si>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</si>
  <si>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</si>
  <si>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</si>
  <si>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</si>
  <si>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</si>
  <si>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</si>
  <si>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</si>
  <si>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</si>
  <si>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</si>
  <si>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</si>
  <si>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</si>
  <si>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</si>
  <si>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</si>
  <si>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</si>
  <si>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</si>
  <si>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</si>
  <si>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</si>
  <si>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</si>
  <si>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</si>
  <si>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</si>
  <si>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</si>
  <si>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</si>
  <si>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</si>
  <si>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</si>
  <si>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</si>
  <si>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</si>
  <si>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</si>
  <si>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</si>
  <si>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</si>
  <si>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</si>
  <si>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</si>
  <si>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</si>
  <si>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</si>
  <si>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</si>
  <si>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</si>
  <si>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</si>
  <si>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</si>
  <si>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</si>
  <si>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</si>
  <si>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</si>
  <si>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</si>
  <si>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</si>
  <si>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</si>
  <si>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</si>
  <si>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</si>
  <si>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</si>
  <si>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</si>
  <si>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</si>
  <si>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</si>
  <si>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</si>
  <si>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</si>
  <si>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</si>
  <si>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</si>
  <si>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</si>
  <si>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</si>
  <si>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</si>
  <si>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</si>
  <si>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</si>
  <si>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</si>
  <si>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</si>
  <si>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</si>
  <si>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</si>
  <si>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</si>
  <si>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</si>
  <si>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</si>
  <si>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</si>
  <si>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</si>
  <si>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</si>
  <si>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</si>
  <si>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</si>
  <si>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</si>
  <si>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</si>
  <si>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</si>
  <si>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</si>
  <si>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</si>
  <si>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</si>
  <si>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</si>
  <si>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</si>
  <si>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</si>
  <si>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</si>
  <si>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</si>
  <si>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</si>
  <si>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</si>
  <si>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</si>
  <si>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</si>
  <si>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</si>
  <si>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</si>
  <si>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</si>
  <si>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</si>
  <si>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</si>
  <si>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</si>
  <si>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</si>
  <si>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</si>
  <si>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</si>
  <si>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</si>
  <si>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</si>
  <si>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</si>
  <si>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</si>
  <si>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</si>
  <si>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</si>
  <si>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</si>
  <si>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</si>
  <si>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</si>
  <si>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</si>
  <si>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</si>
  <si>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</si>
  <si>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</si>
  <si>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</si>
  <si>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</si>
  <si>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</si>
  <si>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</si>
  <si>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</si>
  <si>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</si>
  <si>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</si>
  <si>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</si>
  <si>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</si>
  <si>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</si>
  <si>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</si>
  <si>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</si>
  <si>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</si>
  <si>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</si>
  <si>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</si>
  <si>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</si>
  <si>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</si>
  <si>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</si>
  <si>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</si>
  <si>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</si>
  <si>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</si>
  <si>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</si>
  <si>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</si>
  <si>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</si>
  <si>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</si>
  <si>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</si>
  <si>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</si>
  <si>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</si>
  <si>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</si>
  <si>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</si>
  <si>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</si>
  <si>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</si>
  <si>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</si>
  <si>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</si>
  <si>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</si>
  <si>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</si>
  <si>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</si>
  <si>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</si>
  <si>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</si>
  <si>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</si>
  <si>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</si>
  <si>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</si>
  <si>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</si>
  <si>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</si>
  <si>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</si>
  <si>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</si>
  <si>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</si>
  <si>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</si>
  <si>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</si>
  <si>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</si>
  <si>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</si>
  <si>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</si>
  <si>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</si>
  <si>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</si>
  <si>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</si>
  <si>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</si>
  <si>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</si>
  <si>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</si>
  <si>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</si>
  <si>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</si>
  <si>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</si>
  <si>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</si>
  <si>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</si>
  <si>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</si>
  <si>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</si>
  <si>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</si>
  <si>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</si>
  <si>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</si>
  <si>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</si>
  <si>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</si>
  <si>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</si>
  <si>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</si>
  <si>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</si>
  <si>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</si>
  <si>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</si>
  <si>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</si>
  <si>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</si>
  <si>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</si>
  <si>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</si>
  <si>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</si>
  <si>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</si>
  <si>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</si>
  <si>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</si>
  <si>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</si>
  <si>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</si>
  <si>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</si>
  <si>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</si>
  <si>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</si>
  <si>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</si>
  <si>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</si>
  <si>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</si>
  <si>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</si>
  <si>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</si>
  <si>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</si>
  <si>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</si>
  <si>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</si>
  <si>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</si>
  <si>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</si>
  <si>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</si>
  <si>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</si>
  <si>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</si>
  <si>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</si>
  <si>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</si>
  <si>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</si>
  <si>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</si>
  <si>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</si>
  <si>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</si>
  <si>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</si>
  <si>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</si>
  <si>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</si>
  <si>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</si>
  <si>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</si>
  <si>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</si>
  <si>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</si>
  <si>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</si>
  <si>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</si>
  <si>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</si>
  <si>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</si>
  <si>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</si>
  <si>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</si>
  <si>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</si>
  <si>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</si>
  <si>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</si>
  <si>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</si>
  <si>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</si>
  <si>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</si>
  <si>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</si>
  <si>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</si>
  <si>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</si>
  <si>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</si>
  <si>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</si>
  <si>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</si>
  <si>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</si>
  <si>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</si>
  <si>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</si>
  <si>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</si>
  <si>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</si>
  <si>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</si>
  <si>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</si>
  <si>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</si>
  <si>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</si>
  <si>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</si>
  <si>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</si>
  <si>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</si>
  <si>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</si>
  <si>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</si>
  <si>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</si>
  <si>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</si>
  <si>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</si>
  <si>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</si>
  <si>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</si>
  <si>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</si>
  <si>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</si>
  <si>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</si>
  <si>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</si>
  <si>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</si>
  <si>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</si>
  <si>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</si>
  <si>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</si>
  <si>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</si>
  <si>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</si>
  <si>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</si>
  <si>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</si>
  <si>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</si>
  <si>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</si>
  <si>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</si>
  <si>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</si>
  <si>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</si>
  <si>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</si>
  <si>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</si>
  <si>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</si>
  <si>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</si>
  <si>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</si>
  <si>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</si>
  <si>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</si>
  <si>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</si>
  <si>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</si>
  <si>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</si>
  <si>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</si>
  <si>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</si>
  <si>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</si>
  <si>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</si>
  <si>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</si>
  <si>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</si>
  <si>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</si>
  <si>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</si>
  <si>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</si>
  <si>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</si>
  <si>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</si>
  <si>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</si>
  <si>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</si>
  <si>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</si>
  <si>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</si>
  <si>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</si>
  <si>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</si>
  <si>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</si>
  <si>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</si>
  <si>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</si>
  <si>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</si>
  <si>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</si>
  <si>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</si>
  <si>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</si>
  <si>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</si>
  <si>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</si>
  <si>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</si>
  <si>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</si>
  <si>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</si>
  <si>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</si>
  <si>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</si>
  <si>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</si>
  <si>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</si>
  <si>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</si>
  <si>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</si>
  <si>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</si>
  <si>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</si>
  <si>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</si>
  <si>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</si>
  <si>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</si>
  <si>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</si>
  <si>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</si>
  <si>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</si>
  <si>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</si>
  <si>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</si>
  <si>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</si>
  <si>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</si>
  <si>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</si>
  <si>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</si>
  <si>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</si>
  <si>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</si>
  <si>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</si>
  <si>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</si>
  <si>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</si>
  <si>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</si>
  <si>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</si>
  <si>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</si>
  <si>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</si>
  <si>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</si>
  <si>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</si>
  <si>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</si>
  <si>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</si>
  <si>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</si>
  <si>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</si>
  <si>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</si>
  <si>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</si>
  <si>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</si>
  <si>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</si>
  <si>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</si>
  <si>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</si>
  <si>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</si>
  <si>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</si>
  <si>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</si>
  <si>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</si>
  <si>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</si>
  <si>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</si>
  <si>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</si>
  <si>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</si>
  <si>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</si>
  <si>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</si>
  <si>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</si>
  <si>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</si>
  <si>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</si>
  <si>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</si>
  <si>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</si>
  <si>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</si>
  <si>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</si>
  <si>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</si>
  <si>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</si>
  <si>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</si>
  <si>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</si>
  <si>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</si>
  <si>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</si>
  <si>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</si>
  <si>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</si>
  <si>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</si>
  <si>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</si>
  <si>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</si>
  <si>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</si>
  <si>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</si>
  <si>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</si>
  <si>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</si>
  <si>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</si>
  <si>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</si>
  <si>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</si>
  <si>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</si>
  <si>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</si>
  <si>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</si>
  <si>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</si>
  <si>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</si>
  <si>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</si>
  <si>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</si>
  <si>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</si>
  <si>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</si>
  <si>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</si>
  <si>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</si>
  <si>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</si>
  <si>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</si>
  <si>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</si>
  <si>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</si>
  <si>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</si>
  <si>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</si>
  <si>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</si>
  <si>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</si>
  <si>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</si>
  <si>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</si>
  <si>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</si>
  <si>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</si>
  <si>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</si>
  <si>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</si>
  <si>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</si>
  <si>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</si>
  <si>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</si>
  <si>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</si>
  <si>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</si>
  <si>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</si>
  <si>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</si>
  <si>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</si>
  <si>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</si>
  <si>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</si>
  <si>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</si>
  <si>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</si>
  <si>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</si>
  <si>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</si>
  <si>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</si>
  <si>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</si>
  <si>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</si>
  <si>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</si>
  <si>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</si>
  <si>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</si>
  <si>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</si>
  <si>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</si>
  <si>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</si>
  <si>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</si>
  <si>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</si>
  <si>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</si>
  <si>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</si>
  <si>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</si>
  <si>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</si>
  <si>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</si>
  <si>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</si>
  <si>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</si>
  <si>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</si>
  <si>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</si>
  <si>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</si>
  <si>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</si>
  <si>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</si>
  <si>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</si>
  <si>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</si>
  <si>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</si>
  <si>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</si>
  <si>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</si>
  <si>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</si>
  <si>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</si>
  <si>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</si>
  <si>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</si>
  <si>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</si>
  <si>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</si>
  <si>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</si>
  <si>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</si>
  <si>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</si>
  <si>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</si>
  <si>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</si>
  <si>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</si>
  <si>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</si>
  <si>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</si>
  <si>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</si>
  <si>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</si>
  <si>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</si>
  <si>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</si>
  <si>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</si>
  <si>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</si>
  <si>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</si>
  <si>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</si>
  <si>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</si>
  <si>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</si>
  <si>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</si>
  <si>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</si>
  <si>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</si>
  <si>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</si>
  <si>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</si>
  <si>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</si>
  <si>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</si>
  <si>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</si>
  <si>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</si>
  <si>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</si>
  <si>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</si>
  <si>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</si>
  <si>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</si>
  <si>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</si>
  <si>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</si>
  <si>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</si>
  <si>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</si>
  <si>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</si>
  <si>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</si>
  <si>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</si>
  <si>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</si>
  <si>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</si>
  <si>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</si>
  <si>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</si>
  <si>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</si>
  <si>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</si>
  <si>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</si>
  <si>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</si>
  <si>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</si>
  <si>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</si>
  <si>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</si>
  <si>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</si>
  <si>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</si>
  <si>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</si>
  <si>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</si>
  <si>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</si>
  <si>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</si>
  <si>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</si>
  <si>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</si>
  <si>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</si>
  <si>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</si>
  <si>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</si>
  <si>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</si>
  <si>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</si>
  <si>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</si>
  <si>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</si>
  <si>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</si>
  <si>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</si>
  <si>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</si>
  <si>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</si>
  <si>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</si>
  <si>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</si>
  <si>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</si>
  <si>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</si>
  <si>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</si>
  <si>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</si>
  <si>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</si>
  <si>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</si>
  <si>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</si>
  <si>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</si>
  <si>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</si>
  <si>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</si>
  <si>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</si>
  <si>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</si>
  <si>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</si>
  <si>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</si>
  <si>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</si>
  <si>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</si>
  <si>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</si>
  <si>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</si>
  <si>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</si>
  <si>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</si>
  <si>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</si>
  <si>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</si>
  <si>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</si>
  <si>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</si>
  <si>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</si>
  <si>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</si>
  <si>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</si>
  <si>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</si>
  <si>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</si>
  <si>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</si>
  <si>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</si>
  <si>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</si>
  <si>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</si>
  <si>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</si>
  <si>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</si>
  <si>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</si>
  <si>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</si>
  <si>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</si>
  <si>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</si>
  <si>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</si>
  <si>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</si>
  <si>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</si>
  <si>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</si>
  <si>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</si>
  <si>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</si>
  <si>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</si>
  <si>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</si>
  <si>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</si>
  <si>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</si>
  <si>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</si>
  <si>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</si>
  <si>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</si>
  <si>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</si>
  <si>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</si>
  <si>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</si>
  <si>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</si>
  <si>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</si>
  <si>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</si>
  <si>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</si>
  <si>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</si>
  <si>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</si>
  <si>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</si>
  <si>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</si>
  <si>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</si>
  <si>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</si>
  <si>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</si>
  <si>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</si>
  <si>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</si>
  <si>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</si>
  <si>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</si>
  <si>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</si>
  <si>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</si>
  <si>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</si>
  <si>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</si>
  <si>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</si>
  <si>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</si>
  <si>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</si>
  <si>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</si>
  <si>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</si>
  <si>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</si>
  <si>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</si>
  <si>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</si>
  <si>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</si>
  <si>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</si>
  <si>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</si>
  <si>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</si>
  <si>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</si>
  <si>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</si>
  <si>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</si>
  <si>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</si>
  <si>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</si>
  <si>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</si>
  <si>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</si>
  <si>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</si>
  <si>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</si>
  <si>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</si>
  <si>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</si>
  <si>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</si>
  <si>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</si>
  <si>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</si>
  <si>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</si>
  <si>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</si>
  <si>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</si>
  <si>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</si>
  <si>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</si>
  <si>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</si>
  <si>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</si>
  <si>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</si>
  <si>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</si>
  <si>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</si>
  <si>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</si>
  <si>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</si>
  <si>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</si>
  <si>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</si>
  <si>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</si>
  <si>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</si>
  <si>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</si>
  <si>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</si>
  <si>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</si>
  <si>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</si>
  <si>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</si>
  <si>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</si>
  <si>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</si>
  <si>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</si>
  <si>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</si>
  <si>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</si>
  <si>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</si>
  <si>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</si>
  <si>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</si>
  <si>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</si>
  <si>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</si>
  <si>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</si>
  <si>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</si>
  <si>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</si>
  <si>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</si>
  <si>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</si>
  <si>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</si>
  <si>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</si>
  <si>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</si>
  <si>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</si>
  <si>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</si>
  <si>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</si>
  <si>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</si>
  <si>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</si>
  <si>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</si>
  <si>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</si>
  <si>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</si>
  <si>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</si>
  <si>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</si>
  <si>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</si>
  <si>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</si>
  <si>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</si>
  <si>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</si>
  <si>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</si>
  <si>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</si>
  <si>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</si>
  <si>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</si>
  <si>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</si>
  <si>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</si>
  <si>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</si>
  <si>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</si>
  <si>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</si>
  <si>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</si>
  <si>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</si>
  <si>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</si>
  <si>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</si>
  <si>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</si>
  <si>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</si>
  <si>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</si>
  <si>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</si>
  <si>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</si>
  <si>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</si>
  <si>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</si>
  <si>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</si>
  <si>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</si>
  <si>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</si>
  <si>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</si>
  <si>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</si>
  <si>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</si>
  <si>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</si>
  <si>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</si>
  <si>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</si>
  <si>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</si>
  <si>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</si>
  <si>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</si>
  <si>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</si>
  <si>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</si>
  <si>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</si>
  <si>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</si>
  <si>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</si>
  <si>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</si>
  <si>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</si>
  <si>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</si>
  <si>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</si>
  <si>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</si>
  <si>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</si>
  <si>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</si>
  <si>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</si>
  <si>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</si>
  <si>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</si>
  <si>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</si>
  <si>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</si>
  <si>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</si>
  <si>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</si>
  <si>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</si>
  <si>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</si>
  <si>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</si>
  <si>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</si>
  <si>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</si>
  <si>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</si>
  <si>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</si>
  <si>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</si>
  <si>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</si>
  <si>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</si>
  <si>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</si>
  <si>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</si>
  <si>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</si>
  <si>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</si>
  <si>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</si>
  <si>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</si>
  <si>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</si>
  <si>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</si>
  <si>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</si>
  <si>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</si>
  <si>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</si>
  <si>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</si>
  <si>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</si>
  <si>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</si>
  <si>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</si>
  <si>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</si>
  <si>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</si>
  <si>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</si>
  <si>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</si>
  <si>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</si>
  <si>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</si>
  <si>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</si>
  <si>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</si>
  <si>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</si>
  <si>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</si>
  <si>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</si>
  <si>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</si>
  <si>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</si>
  <si>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</si>
  <si>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</si>
  <si>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</si>
  <si>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</si>
  <si>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</si>
  <si>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</si>
  <si>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</si>
  <si>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</si>
  <si>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</si>
  <si>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</si>
  <si>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</si>
  <si>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</si>
  <si>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</si>
  <si>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</si>
  <si>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</si>
  <si>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</si>
  <si>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</si>
  <si>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</si>
  <si>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</si>
  <si>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</si>
  <si>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</si>
  <si>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</si>
  <si>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</si>
  <si>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</si>
  <si>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</si>
  <si>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</si>
  <si>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</si>
  <si>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</si>
  <si>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</si>
  <si>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</si>
  <si>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</si>
  <si>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</si>
  <si>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</si>
  <si>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</si>
  <si>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</si>
  <si>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</si>
  <si>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</si>
  <si>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</si>
  <si>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</si>
  <si>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</si>
  <si>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</si>
  <si>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</si>
  <si>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</si>
  <si>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</si>
  <si>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</si>
  <si>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</si>
  <si>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</si>
  <si>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</si>
  <si>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</si>
  <si>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</si>
  <si>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</si>
  <si>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</si>
  <si>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</si>
  <si>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</si>
  <si>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</si>
  <si>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</si>
  <si>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</si>
  <si>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</si>
  <si>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</si>
  <si>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</si>
  <si>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</si>
  <si>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</si>
  <si>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</si>
  <si>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</si>
  <si>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</si>
  <si>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</si>
  <si>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</si>
  <si>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</si>
  <si>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</si>
  <si>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</si>
  <si>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</si>
  <si>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</si>
  <si>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</si>
  <si>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</si>
  <si>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</si>
  <si>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</si>
  <si>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</si>
  <si>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</si>
  <si>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</si>
  <si>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</si>
  <si>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</si>
  <si>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</si>
  <si>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</si>
  <si>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</si>
  <si>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</si>
  <si>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</si>
  <si>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</si>
  <si>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</si>
  <si>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</si>
  <si>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</si>
  <si>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</si>
  <si>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</si>
  <si>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</si>
  <si>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</si>
  <si>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</si>
  <si>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</si>
  <si>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</si>
  <si>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</si>
  <si>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</si>
  <si>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</si>
  <si>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</si>
  <si>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</si>
  <si>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</si>
  <si>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</si>
  <si>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</si>
  <si>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</si>
  <si>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</si>
  <si>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</si>
  <si>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</si>
  <si>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</si>
  <si>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</si>
  <si>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</si>
  <si>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</si>
  <si>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</si>
  <si>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</si>
  <si>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</si>
  <si>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</si>
  <si>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</si>
  <si>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</si>
  <si>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</si>
  <si>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</si>
  <si>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</si>
  <si>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</si>
  <si>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</si>
  <si>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</si>
  <si>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</si>
  <si>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</si>
  <si>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</si>
  <si>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</si>
  <si>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</si>
  <si>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</si>
  <si>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</si>
  <si>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</si>
  <si>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</si>
  <si>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</si>
  <si>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</si>
  <si>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</si>
  <si>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</si>
  <si>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</si>
  <si>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</si>
  <si>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</si>
  <si>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</si>
  <si>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</si>
  <si>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</si>
  <si>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</si>
  <si>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</si>
  <si>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</si>
  <si>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</si>
  <si>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</si>
  <si>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</si>
  <si>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</si>
  <si>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</si>
  <si>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</si>
  <si>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</si>
  <si>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</si>
  <si>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</si>
  <si>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</si>
  <si>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</si>
  <si>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</si>
  <si>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</si>
  <si>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</si>
  <si>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</si>
  <si>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</si>
  <si>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</si>
  <si>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</si>
  <si>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</si>
  <si>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</si>
  <si>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</si>
  <si>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</si>
  <si>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</si>
  <si>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</si>
  <si>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</si>
  <si>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</si>
  <si>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</si>
  <si>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</si>
  <si>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</si>
  <si>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</si>
  <si>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</si>
  <si>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</si>
  <si>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</si>
  <si>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</si>
  <si>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</si>
  <si>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</si>
  <si>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</si>
  <si>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</si>
  <si>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</si>
  <si>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</si>
  <si>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</si>
  <si>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</si>
  <si>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</si>
  <si>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</si>
  <si>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</si>
  <si>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</si>
  <si>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</si>
  <si>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</si>
  <si>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</si>
  <si>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</si>
  <si>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</si>
  <si>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</si>
  <si>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</si>
  <si>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</si>
  <si>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</si>
  <si>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</si>
  <si>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</si>
  <si>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</si>
  <si>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</si>
  <si>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</si>
  <si>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</si>
  <si>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</si>
  <si>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</si>
  <si>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</si>
  <si>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</si>
  <si>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</si>
  <si>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</si>
  <si>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</si>
  <si>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</si>
  <si>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</si>
  <si>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</si>
  <si>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</si>
  <si>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</si>
  <si>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</si>
  <si>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</si>
  <si>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</si>
  <si>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</si>
  <si>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</si>
  <si>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</si>
  <si>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</si>
  <si>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</si>
  <si>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</si>
  <si>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</si>
  <si>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</si>
  <si>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</si>
  <si>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</si>
  <si>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</si>
  <si>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</si>
  <si>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</si>
  <si>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</si>
  <si>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</si>
  <si>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</si>
  <si>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</si>
  <si>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</si>
  <si>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</si>
  <si>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</si>
  <si>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</si>
  <si>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</si>
  <si>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</si>
  <si>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</si>
  <si>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</si>
  <si>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</si>
  <si>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</si>
  <si>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</si>
  <si>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</si>
  <si>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</si>
  <si>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</si>
  <si>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</si>
  <si>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</si>
  <si>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</si>
  <si>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</si>
  <si>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</si>
  <si>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</si>
  <si>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</si>
  <si>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</si>
  <si>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</si>
  <si>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</si>
  <si>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</si>
  <si>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</si>
  <si>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</si>
  <si>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</si>
  <si>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</si>
  <si>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</si>
  <si>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</si>
  <si>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</si>
  <si>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</si>
  <si>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</si>
  <si>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</si>
  <si>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</si>
  <si>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</si>
  <si>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</si>
  <si>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</si>
  <si>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</si>
  <si>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</si>
  <si>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</si>
  <si>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</si>
  <si>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</si>
  <si>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</si>
  <si>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</si>
  <si>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</si>
  <si>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</si>
  <si>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</si>
  <si>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</si>
  <si>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</si>
  <si>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</si>
  <si>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</si>
  <si>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</si>
  <si>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</si>
  <si>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</si>
  <si>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</si>
  <si>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</si>
  <si>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</si>
  <si>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</si>
  <si>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</si>
  <si>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</si>
  <si>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</si>
  <si>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</si>
  <si>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</si>
  <si>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</si>
  <si>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</si>
  <si>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</si>
  <si>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</si>
  <si>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</si>
  <si>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</si>
  <si>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</si>
  <si>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</si>
  <si>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</si>
  <si>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</si>
  <si>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</si>
  <si>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</si>
  <si>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</si>
  <si>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</si>
  <si>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</si>
  <si>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</si>
  <si>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</si>
  <si>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</si>
  <si>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</si>
  <si>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</si>
  <si>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</si>
  <si>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</si>
  <si>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</si>
  <si>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</si>
  <si>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</si>
  <si>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</si>
  <si>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</si>
  <si>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</si>
  <si>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</si>
  <si>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</si>
  <si>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</si>
  <si>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</si>
  <si>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</si>
  <si>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</si>
  <si>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</si>
  <si>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</si>
  <si>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</si>
  <si>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</si>
  <si>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</si>
  <si>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</si>
  <si>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</si>
  <si>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</si>
  <si>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</si>
  <si>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</si>
  <si>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</si>
  <si>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</si>
  <si>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</si>
  <si>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</si>
  <si>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</si>
  <si>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</si>
  <si>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</si>
  <si>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</si>
  <si>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</si>
  <si>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</si>
  <si>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</si>
  <si>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</si>
  <si>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</si>
  <si>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</si>
  <si>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</si>
  <si>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</si>
  <si>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</si>
  <si>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</si>
  <si>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</si>
  <si>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</si>
  <si>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</si>
  <si>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</si>
  <si>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</si>
  <si>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</si>
  <si>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</si>
  <si>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</si>
  <si>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</si>
  <si>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</si>
  <si>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</si>
  <si>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</si>
  <si>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</si>
  <si>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</si>
  <si>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</si>
  <si>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</si>
  <si>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</si>
  <si>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</si>
  <si>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</si>
  <si>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</si>
  <si>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</si>
  <si>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</si>
  <si>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</si>
  <si>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</si>
  <si>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</si>
  <si>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</si>
  <si>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</si>
  <si>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</si>
  <si>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</si>
  <si>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</si>
  <si>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</si>
  <si>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</si>
  <si>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</si>
  <si>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</si>
  <si>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</si>
  <si>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</si>
  <si>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</si>
  <si>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</si>
  <si>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</si>
  <si>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</si>
  <si>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</si>
  <si>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</si>
  <si>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</si>
  <si>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</si>
  <si>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</si>
  <si>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</si>
  <si>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</si>
  <si>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</si>
  <si>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</si>
  <si>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</si>
  <si>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</si>
  <si>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</si>
  <si>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</si>
  <si>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</si>
  <si>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</si>
  <si>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</si>
  <si>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</si>
  <si>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</si>
  <si>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</si>
  <si>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</si>
  <si>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</si>
  <si>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</si>
  <si>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</si>
  <si>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</si>
  <si>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</si>
  <si>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</si>
  <si>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</si>
  <si>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</si>
  <si>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</si>
  <si>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</si>
  <si>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</si>
  <si>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</si>
  <si>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</si>
  <si>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</si>
  <si>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</si>
  <si>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</si>
  <si>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</si>
  <si>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</si>
  <si>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</si>
  <si>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</si>
  <si>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</si>
  <si>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</si>
  <si>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</si>
  <si>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</si>
  <si>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</si>
  <si>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</si>
  <si>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</si>
  <si>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</si>
  <si>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</si>
  <si>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</si>
  <si>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</si>
  <si>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</si>
  <si>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</si>
  <si>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</si>
  <si>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</si>
  <si>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</si>
  <si>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</si>
  <si>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</si>
  <si>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</si>
  <si>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</si>
  <si>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</si>
  <si>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</si>
  <si>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</si>
  <si>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</si>
  <si>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</si>
  <si>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</si>
  <si>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</si>
  <si>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</si>
  <si>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</si>
  <si>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</si>
  <si>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</si>
  <si>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</si>
  <si>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</si>
  <si>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</si>
  <si>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</si>
  <si>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</si>
  <si>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</si>
  <si>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</si>
  <si>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</si>
  <si>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</si>
  <si>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</si>
  <si>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</si>
  <si>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</si>
  <si>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</si>
  <si>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</si>
  <si>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</si>
  <si>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</si>
  <si>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</si>
  <si>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</si>
  <si>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</si>
  <si>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</si>
  <si>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</si>
  <si>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</si>
  <si>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</si>
  <si>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</si>
  <si>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</si>
  <si>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</si>
  <si>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</si>
  <si>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</si>
  <si>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</si>
  <si>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</si>
  <si>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</si>
  <si>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</si>
  <si>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</si>
  <si>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</si>
  <si>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</si>
  <si>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</si>
  <si>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</si>
  <si>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</si>
  <si>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</si>
  <si>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</si>
  <si>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</si>
  <si>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</si>
  <si>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</si>
  <si>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</si>
  <si>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</si>
  <si>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</si>
  <si>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</si>
  <si>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</si>
  <si>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</si>
  <si>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</si>
  <si>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</si>
  <si>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</si>
  <si>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</si>
  <si>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</si>
  <si>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</si>
  <si>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</si>
  <si>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</si>
  <si>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</si>
  <si>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</si>
  <si>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</si>
  <si>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</si>
  <si>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</si>
  <si>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</si>
  <si>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</si>
  <si>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</si>
  <si>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</si>
  <si>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</si>
  <si>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</si>
  <si>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</si>
  <si>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</si>
  <si>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</si>
  <si>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</si>
  <si>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</si>
  <si>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</si>
  <si>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</si>
  <si>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</si>
  <si>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</si>
  <si>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</si>
  <si>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</si>
  <si>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</si>
  <si>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</si>
  <si>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</si>
  <si>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</si>
  <si>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</si>
  <si>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</si>
  <si>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</si>
  <si>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</si>
  <si>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</si>
  <si>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</si>
  <si>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</si>
  <si>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</si>
  <si>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</si>
  <si>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</si>
  <si>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</si>
  <si>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</si>
  <si>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</si>
  <si>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</si>
  <si>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</si>
  <si>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</si>
  <si>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</si>
  <si>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</si>
  <si>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</si>
  <si>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</si>
  <si>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</si>
  <si>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</si>
  <si>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</si>
  <si>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</si>
  <si>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</si>
  <si>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</si>
  <si>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</si>
  <si>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</si>
  <si>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</si>
  <si>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</si>
  <si>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</si>
  <si>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</si>
  <si>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</si>
  <si>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</si>
  <si>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</si>
  <si>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</si>
  <si>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</si>
  <si>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</si>
  <si>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</si>
  <si>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</si>
  <si>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</si>
  <si>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</si>
  <si>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</si>
  <si>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</si>
  <si>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</si>
  <si>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</si>
  <si>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</si>
  <si>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</si>
  <si>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</si>
  <si>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</si>
  <si>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</si>
  <si>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</si>
  <si>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</si>
  <si>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</si>
  <si>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</si>
  <si>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</si>
  <si>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</si>
  <si>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</si>
  <si>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</si>
  <si>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</si>
  <si>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</si>
  <si>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</si>
  <si>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</si>
  <si>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</si>
  <si>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</si>
  <si>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</si>
  <si>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</si>
  <si>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</si>
  <si>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</si>
  <si>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</si>
  <si>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</si>
  <si>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</si>
  <si>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</si>
  <si>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</si>
  <si>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</si>
  <si>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</si>
  <si>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</si>
  <si>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</si>
  <si>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</si>
  <si>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</si>
  <si>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</si>
  <si>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</si>
  <si>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</si>
  <si>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</si>
  <si>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</si>
  <si>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</si>
  <si>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</si>
  <si>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</si>
  <si>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</si>
  <si>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</si>
  <si>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</si>
  <si>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</si>
  <si>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</si>
  <si>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</si>
  <si>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</si>
  <si>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</si>
  <si>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</si>
  <si>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</si>
  <si>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</si>
  <si>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</si>
  <si>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</si>
  <si>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</si>
  <si>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</si>
  <si>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</si>
  <si>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</si>
  <si>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</si>
  <si>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</si>
  <si>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</si>
  <si>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</si>
  <si>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</si>
  <si>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</si>
  <si>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</si>
  <si>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</si>
  <si>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</si>
  <si>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</si>
  <si>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</si>
  <si>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</si>
  <si>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</si>
  <si>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</si>
  <si>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</si>
  <si>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</si>
  <si>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</si>
  <si>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</si>
  <si>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</si>
  <si>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</si>
  <si>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</si>
  <si>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</si>
  <si>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</si>
  <si>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</si>
  <si>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</si>
  <si>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</si>
  <si>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</si>
  <si>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</si>
  <si>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</si>
  <si>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</si>
  <si>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</si>
  <si>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</si>
  <si>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</si>
  <si>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</si>
  <si>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</si>
  <si>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</si>
  <si>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</si>
  <si>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</si>
  <si>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</si>
  <si>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</si>
  <si>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</si>
  <si>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</si>
  <si>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</si>
  <si>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</si>
  <si>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</si>
  <si>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</si>
  <si>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</si>
  <si>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</si>
  <si>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</si>
  <si>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</si>
  <si>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</si>
  <si>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</si>
  <si>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</si>
  <si>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</si>
  <si>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</si>
  <si>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</si>
  <si>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</si>
  <si>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</si>
  <si>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</si>
  <si>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</si>
  <si>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</si>
  <si>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</si>
  <si>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</si>
  <si>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</si>
  <si>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</si>
  <si>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</si>
  <si>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</si>
  <si>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</si>
  <si>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</si>
  <si>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</si>
  <si>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</si>
  <si>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</si>
  <si>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</si>
  <si>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</si>
  <si>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</si>
  <si>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</si>
  <si>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</si>
  <si>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</si>
  <si>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</si>
  <si>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</si>
  <si>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</si>
  <si>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</si>
  <si>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</si>
  <si>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</si>
  <si>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</si>
  <si>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</si>
  <si>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</si>
  <si>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</si>
  <si>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</si>
  <si>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</si>
  <si>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</si>
  <si>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</si>
  <si>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</si>
  <si>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</si>
  <si>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</si>
  <si>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</si>
  <si>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</si>
  <si>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</si>
  <si>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</si>
  <si>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</si>
  <si>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</si>
  <si>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</si>
  <si>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</si>
  <si>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</si>
  <si>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</si>
  <si>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</si>
  <si>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</si>
  <si>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</si>
  <si>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</si>
  <si>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</si>
  <si>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</si>
  <si>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</si>
  <si>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</si>
  <si>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</si>
  <si>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</si>
  <si>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</si>
  <si>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</si>
  <si>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</si>
  <si>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</si>
  <si>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</si>
  <si>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</si>
  <si>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</si>
  <si>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</si>
  <si>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</si>
  <si>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</si>
  <si>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</si>
  <si>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</si>
  <si>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</si>
  <si>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</si>
  <si>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</si>
  <si>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</si>
  <si>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</si>
  <si>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</si>
  <si>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</si>
  <si>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</si>
  <si>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</si>
  <si>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</si>
  <si>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</si>
  <si>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</si>
  <si>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</si>
  <si>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</si>
  <si>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</si>
  <si>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</si>
  <si>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</si>
  <si>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</si>
  <si>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</si>
  <si>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</si>
  <si>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</si>
  <si>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</si>
  <si>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</si>
  <si>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</si>
  <si>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</si>
  <si>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</si>
  <si>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</si>
  <si>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</si>
  <si>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</si>
  <si>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</si>
  <si>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</si>
  <si>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</si>
  <si>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</si>
  <si>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</si>
  <si>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</si>
  <si>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</si>
  <si>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</si>
  <si>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</si>
  <si>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</si>
  <si>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</si>
  <si>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</si>
  <si>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</si>
  <si>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</si>
  <si>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</si>
  <si>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</si>
  <si>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</si>
  <si>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</si>
  <si>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</si>
  <si>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</si>
  <si>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</si>
  <si>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</si>
  <si>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</si>
  <si>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</si>
  <si>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</si>
  <si>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</si>
  <si>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</si>
  <si>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</si>
  <si>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</si>
  <si>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</si>
  <si>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</si>
  <si>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</si>
  <si>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</si>
  <si>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</si>
  <si>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</si>
  <si>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</si>
  <si>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</si>
  <si>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</si>
  <si>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</si>
  <si>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</si>
  <si>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</si>
  <si>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</si>
  <si>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</si>
  <si>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</si>
  <si>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</si>
  <si>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</si>
  <si>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</si>
  <si>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</si>
  <si>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</si>
  <si>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</si>
  <si>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</si>
  <si>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</si>
  <si>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</si>
  <si>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</si>
  <si>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</si>
  <si>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</si>
  <si>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</si>
  <si>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</si>
  <si>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</si>
  <si>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</si>
  <si>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</si>
  <si>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</si>
  <si>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</si>
  <si>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</si>
  <si>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</si>
  <si>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</si>
  <si>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</si>
  <si>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</si>
  <si>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</si>
  <si>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</si>
  <si>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</si>
  <si>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</si>
  <si>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</si>
  <si>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</si>
  <si>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</si>
  <si>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</si>
  <si>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</si>
  <si>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</si>
  <si>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</si>
  <si>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</si>
  <si>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</si>
  <si>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</si>
  <si>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</si>
  <si>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</si>
  <si>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</si>
  <si>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</si>
  <si>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</si>
  <si>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</si>
  <si>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</si>
  <si>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</si>
  <si>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</si>
  <si>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</si>
  <si>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</si>
  <si>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</si>
  <si>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</si>
  <si>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</si>
  <si>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</si>
  <si>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</si>
  <si>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</si>
  <si>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</si>
  <si>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</si>
  <si>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</si>
  <si>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</si>
  <si>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</si>
  <si>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</si>
  <si>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</si>
  <si>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</si>
  <si>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</si>
  <si>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</si>
  <si>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</si>
  <si>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</si>
  <si>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</si>
  <si>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</si>
  <si>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</si>
  <si>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</si>
  <si>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</si>
  <si>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</si>
  <si>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</si>
  <si>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</si>
  <si>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</si>
  <si>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</si>
  <si>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</si>
  <si>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</si>
  <si>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</si>
  <si>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</si>
  <si>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</si>
  <si>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</si>
  <si>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</si>
  <si>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</si>
  <si>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</si>
  <si>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</si>
  <si>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</si>
  <si>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</si>
  <si>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</si>
  <si>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</si>
  <si>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</si>
  <si>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</si>
  <si>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</si>
  <si>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</si>
  <si>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</si>
  <si>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</si>
  <si>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</si>
  <si>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</si>
  <si>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</si>
  <si>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</si>
  <si>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</si>
  <si>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</si>
  <si>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</si>
  <si>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</si>
  <si>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</si>
  <si>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</si>
  <si>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</si>
  <si>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</si>
  <si>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</si>
  <si>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</si>
  <si>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</si>
  <si>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</si>
  <si>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</si>
  <si>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</si>
  <si>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</si>
  <si>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</si>
  <si>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</si>
  <si>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</si>
  <si>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</si>
  <si>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</si>
  <si>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</si>
  <si>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</si>
  <si>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</si>
  <si>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</si>
  <si>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</si>
  <si>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</si>
  <si>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</si>
  <si>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</si>
  <si>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</si>
  <si>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</si>
  <si>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</si>
  <si>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</si>
  <si>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</si>
  <si>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</si>
  <si>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</si>
  <si>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</si>
  <si>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</si>
  <si>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</si>
  <si>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</si>
  <si>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</si>
  <si>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</si>
  <si>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</si>
  <si>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</si>
  <si>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</si>
  <si>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</si>
  <si>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</si>
  <si>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</si>
  <si>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</si>
  <si>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</si>
  <si>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</si>
  <si>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</si>
  <si>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</si>
  <si>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</si>
  <si>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</si>
  <si>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</si>
  <si>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</si>
  <si>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</si>
  <si>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</si>
  <si>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</si>
  <si>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</si>
  <si>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</si>
  <si>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</si>
  <si>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</si>
  <si>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</si>
  <si>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</si>
  <si>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</si>
  <si>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</si>
  <si>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</si>
  <si>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</si>
  <si>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</si>
  <si>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</si>
  <si>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</si>
  <si>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</si>
  <si>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</si>
  <si>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</si>
  <si>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</si>
  <si>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</si>
  <si>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</si>
  <si>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</si>
  <si>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</si>
  <si>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</si>
  <si>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</si>
  <si>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</si>
  <si>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</si>
  <si>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</si>
  <si>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</si>
  <si>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</si>
  <si>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</si>
  <si>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</si>
  <si>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</si>
  <si>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</si>
  <si>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</si>
  <si>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</si>
  <si>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</si>
  <si>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</si>
  <si>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</si>
  <si>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</si>
  <si>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</si>
  <si>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</si>
  <si>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</si>
  <si>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</si>
  <si>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</si>
  <si>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</si>
  <si>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</si>
  <si>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</si>
  <si>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</si>
  <si>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</si>
  <si>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</si>
  <si>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</si>
  <si>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</si>
  <si>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</si>
  <si>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</si>
  <si>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</si>
  <si>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</si>
  <si>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</si>
  <si>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</si>
  <si>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</si>
  <si>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</si>
  <si>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</si>
  <si>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</si>
  <si>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</si>
  <si>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</si>
  <si>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</si>
  <si>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</si>
  <si>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</si>
  <si>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</si>
  <si>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</si>
  <si>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</si>
  <si>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</si>
  <si>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</si>
  <si>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</si>
  <si>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</si>
  <si>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</si>
  <si>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</si>
  <si>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</si>
  <si>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</si>
  <si>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</si>
  <si>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</si>
  <si>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</si>
  <si>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</si>
  <si>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</si>
  <si>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</si>
  <si>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</si>
  <si>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</si>
  <si>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</si>
  <si>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</si>
  <si>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</si>
  <si>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</si>
  <si>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</si>
  <si>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</si>
  <si>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</si>
  <si>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</si>
  <si>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</si>
  <si>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</si>
  <si>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</si>
  <si>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</si>
  <si>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</si>
  <si>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</si>
  <si>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</si>
  <si>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</si>
  <si>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</si>
  <si>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</si>
  <si>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</si>
  <si>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</si>
  <si>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</si>
  <si>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</si>
  <si>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</si>
  <si>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</si>
  <si>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</si>
  <si>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</si>
  <si>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</si>
  <si>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</si>
  <si>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</si>
  <si>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</si>
  <si>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</si>
  <si>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</si>
  <si>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</si>
  <si>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</si>
  <si>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</si>
  <si>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</si>
  <si>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</si>
  <si>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</si>
  <si>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</si>
  <si>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</si>
  <si>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</si>
  <si>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</si>
  <si>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</si>
  <si>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</si>
  <si>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</si>
  <si>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</si>
  <si>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</si>
  <si>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</si>
  <si>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</si>
  <si>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</si>
  <si>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</si>
  <si>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</si>
  <si>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</si>
  <si>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</si>
  <si>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</si>
  <si>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</si>
  <si>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</si>
  <si>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</si>
  <si>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</si>
  <si>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</si>
  <si>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</si>
  <si>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</si>
  <si>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</si>
  <si>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</si>
  <si>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</si>
  <si>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</si>
  <si>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</si>
  <si>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</si>
  <si>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</si>
  <si>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</si>
  <si>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</si>
  <si>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</si>
  <si>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</si>
  <si>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</si>
  <si>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</si>
  <si>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</si>
  <si>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</si>
  <si>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</si>
  <si>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</si>
  <si>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</si>
  <si>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</si>
  <si>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</si>
  <si>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</si>
  <si>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</si>
  <si>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</si>
  <si>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</si>
  <si>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</si>
  <si>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</si>
  <si>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</si>
  <si>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</si>
  <si>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</si>
  <si>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</si>
  <si>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</si>
  <si>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</si>
  <si>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</si>
  <si>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</si>
  <si>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</si>
  <si>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</si>
  <si>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</si>
  <si>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</si>
  <si>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</si>
  <si>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</si>
  <si>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</si>
  <si>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</si>
  <si>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</si>
  <si>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</si>
  <si>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</si>
  <si>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</si>
  <si>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</si>
  <si>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</si>
  <si>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</si>
  <si>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</si>
  <si>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</si>
  <si>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</si>
  <si>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</si>
  <si>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</si>
  <si>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</si>
  <si>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</si>
  <si>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</si>
  <si>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</si>
  <si>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</si>
  <si>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</si>
  <si>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</si>
  <si>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</si>
  <si>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</si>
  <si>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</si>
  <si>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</si>
  <si>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</si>
  <si>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</si>
  <si>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</si>
  <si>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</si>
  <si>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</si>
  <si>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</si>
  <si>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</si>
  <si>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</si>
  <si>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</si>
  <si>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</si>
  <si>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</si>
  <si>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</si>
  <si>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</si>
  <si>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</si>
  <si>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</si>
  <si>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</si>
  <si>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</si>
  <si>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</si>
  <si>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</si>
  <si>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</si>
  <si>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</si>
  <si>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</si>
  <si>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</si>
  <si>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</si>
  <si>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</si>
  <si>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</si>
  <si>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</si>
  <si>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</si>
  <si>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</si>
  <si>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</si>
  <si>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</si>
  <si>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</si>
  <si>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</si>
  <si>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</si>
  <si>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</si>
  <si>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</si>
  <si>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</si>
  <si>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</si>
  <si>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</si>
  <si>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</si>
  <si>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</si>
  <si>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</si>
  <si>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</si>
  <si>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</si>
  <si>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</si>
  <si>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</si>
  <si>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</si>
  <si>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</si>
  <si>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</si>
  <si>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</si>
  <si>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</si>
  <si>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</si>
  <si>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</si>
  <si>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</si>
  <si>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</si>
  <si>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</si>
  <si>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</si>
  <si>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</si>
  <si>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</si>
  <si>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</si>
  <si>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</si>
  <si>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</si>
  <si>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</si>
  <si>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</si>
  <si>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</si>
  <si>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</si>
  <si>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</si>
  <si>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</si>
  <si>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</si>
  <si>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</si>
  <si>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</si>
  <si>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</si>
  <si>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</si>
  <si>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</si>
  <si>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</si>
  <si>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</si>
  <si>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</si>
  <si>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</si>
  <si>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</si>
  <si>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</si>
  <si>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</si>
  <si>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</si>
  <si>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</si>
  <si>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</si>
  <si>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</si>
  <si>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</si>
  <si>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</si>
  <si>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</si>
  <si>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</si>
  <si>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</si>
  <si>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</si>
  <si>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</si>
  <si>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</si>
  <si>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</si>
  <si>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</si>
  <si>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</si>
  <si>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</si>
  <si>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</si>
  <si>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</si>
  <si>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</si>
  <si>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</si>
  <si>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</si>
  <si>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</si>
  <si>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</si>
  <si>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</si>
  <si>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</si>
  <si>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</si>
  <si>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</si>
  <si>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</si>
  <si>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</si>
  <si>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</si>
  <si>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</si>
  <si>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</si>
  <si>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</si>
  <si>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</si>
  <si>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</si>
  <si>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</si>
  <si>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</si>
  <si>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</si>
  <si>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</si>
  <si>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</si>
  <si>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</si>
  <si>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</si>
  <si>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</si>
  <si>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</si>
  <si>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</si>
  <si>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</si>
  <si>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</si>
  <si>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</si>
  <si>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</si>
  <si>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</si>
  <si>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</si>
  <si>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</si>
  <si>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</si>
  <si>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</si>
  <si>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</si>
  <si>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</si>
  <si>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</si>
  <si>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</si>
  <si>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</si>
  <si>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</si>
  <si>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</si>
  <si>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</si>
  <si>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</si>
  <si>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</si>
  <si>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</si>
  <si>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</si>
  <si>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</si>
  <si>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</si>
  <si>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</si>
  <si>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</si>
  <si>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</si>
  <si>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</si>
  <si>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</si>
  <si>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</si>
  <si>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</si>
  <si>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</si>
  <si>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</si>
  <si>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</si>
  <si>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</si>
  <si>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</si>
  <si>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</si>
  <si>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</si>
  <si>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</si>
  <si>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</si>
  <si>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</si>
  <si>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</si>
  <si>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</si>
  <si>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</si>
  <si>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</si>
  <si>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</si>
  <si>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</si>
  <si>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</si>
  <si>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</si>
  <si>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</si>
  <si>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</si>
  <si>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</si>
  <si>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</si>
  <si>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</si>
  <si>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</si>
  <si>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</si>
  <si>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</si>
  <si>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</si>
  <si>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</si>
  <si>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</si>
  <si>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</si>
  <si>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</si>
  <si>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</si>
  <si>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</si>
  <si>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</si>
  <si>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</si>
  <si>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</si>
  <si>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</si>
  <si>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</si>
  <si>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</si>
  <si>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</si>
  <si>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</si>
  <si>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</si>
  <si>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</si>
  <si>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</si>
  <si>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</si>
  <si>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</si>
  <si>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</si>
  <si>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</si>
  <si>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</si>
  <si>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</si>
  <si>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</si>
  <si>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</si>
  <si>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</si>
  <si>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</si>
  <si>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</si>
  <si>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</si>
  <si>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</si>
  <si>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</si>
  <si>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</si>
  <si>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</si>
  <si>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</si>
  <si>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</si>
  <si>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</si>
  <si>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</si>
  <si>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</si>
  <si>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</si>
  <si>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</si>
  <si>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</si>
  <si>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</si>
  <si>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</si>
  <si>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</si>
  <si>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</si>
  <si>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</si>
  <si>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</si>
  <si>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</si>
  <si>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</si>
  <si>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</si>
  <si>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</si>
  <si>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</si>
  <si>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</si>
  <si>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</si>
  <si>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</si>
  <si>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</si>
  <si>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</si>
  <si>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</si>
  <si>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</si>
  <si>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</si>
  <si>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</si>
  <si>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</si>
  <si>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</si>
  <si>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</si>
  <si>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</si>
  <si>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</si>
  <si>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</si>
  <si>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</si>
  <si>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</si>
  <si>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</si>
  <si>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</si>
  <si>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</si>
  <si>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</si>
  <si>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</si>
  <si>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</si>
  <si>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</si>
  <si>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</si>
  <si>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</si>
  <si>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</si>
  <si>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</si>
  <si>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</si>
  <si>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</si>
  <si>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</si>
  <si>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</si>
  <si>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</si>
  <si>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</si>
  <si>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</si>
  <si>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</si>
  <si>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</si>
  <si>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</si>
  <si>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</si>
  <si>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</si>
  <si>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</si>
  <si>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</si>
  <si>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</si>
  <si>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</si>
  <si>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</si>
  <si>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</si>
  <si>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</si>
  <si>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</si>
  <si>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</si>
  <si>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</si>
  <si>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</si>
  <si>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</si>
  <si>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</si>
  <si>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</si>
  <si>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</si>
  <si>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</si>
  <si>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</si>
  <si>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</si>
  <si>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</si>
  <si>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</si>
  <si>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</si>
  <si>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</si>
  <si>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</si>
  <si>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</si>
  <si>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</si>
  <si>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</si>
  <si>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</si>
  <si>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</si>
  <si>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</si>
  <si>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</si>
  <si>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</si>
  <si>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</si>
  <si>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</si>
  <si>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</si>
  <si>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</si>
  <si>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</si>
  <si>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</si>
  <si>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</si>
  <si>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</si>
  <si>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</si>
  <si>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</si>
  <si>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</si>
  <si>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</si>
  <si>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</si>
  <si>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</si>
  <si>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</si>
  <si>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</si>
  <si>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</si>
  <si>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</si>
  <si>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</si>
  <si>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</si>
  <si>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</si>
  <si>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</si>
  <si>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</si>
  <si>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</si>
  <si>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</si>
  <si>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</si>
  <si>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</si>
  <si>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</si>
  <si>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</si>
  <si>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</si>
  <si>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</si>
  <si>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</si>
  <si>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</si>
  <si>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</si>
  <si>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</si>
  <si>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</si>
  <si>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</si>
  <si>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</si>
  <si>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</si>
  <si>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</si>
  <si>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</si>
  <si>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</si>
  <si>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</si>
  <si>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</si>
  <si>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</si>
  <si>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</si>
  <si>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</si>
  <si>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</si>
  <si>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</si>
  <si>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</si>
  <si>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</si>
  <si>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</si>
  <si>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</si>
  <si>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</si>
  <si>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</si>
  <si>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</si>
  <si>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</si>
  <si>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</si>
  <si>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</si>
  <si>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</si>
  <si>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</si>
  <si>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</si>
  <si>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</si>
  <si>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</si>
  <si>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</si>
  <si>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</si>
  <si>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</si>
  <si>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</si>
  <si>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</si>
  <si>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</si>
  <si>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</si>
  <si>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</si>
  <si>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</si>
  <si>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</si>
  <si>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</si>
  <si>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</si>
  <si>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</si>
  <si>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</si>
  <si>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</si>
  <si>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</si>
  <si>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</si>
  <si>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</si>
  <si>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</si>
  <si>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</si>
  <si>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</si>
  <si>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</si>
  <si>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</si>
  <si>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</si>
  <si>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</si>
  <si>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</si>
  <si>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</si>
  <si>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</si>
  <si>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</si>
  <si>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</si>
  <si>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</si>
  <si>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</si>
  <si>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</si>
  <si>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</si>
  <si>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</si>
  <si>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</si>
  <si>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</si>
  <si>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</si>
  <si>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</si>
  <si>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</si>
  <si>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</si>
  <si>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</si>
  <si>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</si>
  <si>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</si>
  <si>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</si>
  <si>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</si>
  <si>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</si>
  <si>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</si>
  <si>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</si>
  <si>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</si>
  <si>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</si>
  <si>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</si>
  <si>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</si>
  <si>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</si>
  <si>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</si>
  <si>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</si>
  <si>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</si>
  <si>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</si>
  <si>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</si>
  <si>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</si>
  <si>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</si>
  <si>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</si>
  <si>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</si>
  <si>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</si>
  <si>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</si>
  <si>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</si>
  <si>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</si>
  <si>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</si>
  <si>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</si>
  <si>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</si>
  <si>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</si>
  <si>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</si>
  <si>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</si>
  <si>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</si>
  <si>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</si>
  <si>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</si>
  <si>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</si>
  <si>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</si>
  <si>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</si>
  <si>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</si>
  <si>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</si>
  <si>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</si>
  <si>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</si>
  <si>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</si>
  <si>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</si>
  <si>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</si>
  <si>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</si>
  <si>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</si>
  <si>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</si>
  <si>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</si>
  <si>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</si>
  <si>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</si>
  <si>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</si>
  <si>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</si>
  <si>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</si>
  <si>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</si>
  <si>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</si>
  <si>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</si>
  <si>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</si>
  <si>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</si>
  <si>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</si>
  <si>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</si>
  <si>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</si>
  <si>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</si>
  <si>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</si>
  <si>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</si>
  <si>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</si>
  <si>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</si>
  <si>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</si>
  <si>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</si>
  <si>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</si>
  <si>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</si>
  <si>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</si>
  <si>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</si>
  <si>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</si>
  <si>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</si>
  <si>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</si>
  <si>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</si>
  <si>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</si>
  <si>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</si>
  <si>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</si>
  <si>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</si>
  <si>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</si>
  <si>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</si>
  <si>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</si>
  <si>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</si>
  <si>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</si>
  <si>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</si>
  <si>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</si>
  <si>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</si>
  <si>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</si>
  <si>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</si>
  <si>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</si>
  <si>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</si>
  <si>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</si>
  <si>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</si>
  <si>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</si>
  <si>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</si>
  <si>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</si>
  <si>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</si>
  <si>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</si>
  <si>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</si>
  <si>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</si>
  <si>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</si>
  <si>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</si>
  <si>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</si>
  <si>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</si>
  <si>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</si>
  <si>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</si>
  <si>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</si>
  <si>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</si>
  <si>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</si>
  <si>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</si>
  <si>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</si>
  <si>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</si>
  <si>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</si>
  <si>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</si>
  <si>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</si>
  <si>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</si>
  <si>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</si>
  <si>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</si>
  <si>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</si>
  <si>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</si>
  <si>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</si>
  <si>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</si>
  <si>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</si>
  <si>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</si>
  <si>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</si>
  <si>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</si>
  <si>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</si>
  <si>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</si>
  <si>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</si>
  <si>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</si>
  <si>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</si>
  <si>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</si>
  <si>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</si>
  <si>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</si>
  <si>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</si>
  <si>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</si>
  <si>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</si>
  <si>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</si>
  <si>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</si>
  <si>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</si>
  <si>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</si>
  <si>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</si>
  <si>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</si>
  <si>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</si>
  <si>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</si>
  <si>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</si>
  <si>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</si>
  <si>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</si>
  <si>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</si>
  <si>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</si>
  <si>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</si>
  <si>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</si>
  <si>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</si>
  <si>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</si>
  <si>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</si>
  <si>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</si>
  <si>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</si>
  <si>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</si>
  <si>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</si>
  <si>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</si>
  <si>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</si>
  <si>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</si>
  <si>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</si>
  <si>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</si>
  <si>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</si>
  <si>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</si>
  <si>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</si>
  <si>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</si>
  <si>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</si>
  <si>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</si>
  <si>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</si>
  <si>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</si>
  <si>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</si>
  <si>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</si>
  <si>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</si>
  <si>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</si>
  <si>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</si>
  <si>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</si>
  <si>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</si>
  <si>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</si>
  <si>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</si>
  <si>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</si>
  <si>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</si>
  <si>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</si>
  <si>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</si>
  <si>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</si>
  <si>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</si>
  <si>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</si>
  <si>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</si>
  <si>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</si>
  <si>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</si>
  <si>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</si>
  <si>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</si>
  <si>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</si>
  <si>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</si>
  <si>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</si>
  <si>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</si>
  <si>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</si>
  <si>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</si>
  <si>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</si>
  <si>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</si>
  <si>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</si>
  <si>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</si>
  <si>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</si>
  <si>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</si>
  <si>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</si>
  <si>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</si>
  <si>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</si>
  <si>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</si>
  <si>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</si>
  <si>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</si>
  <si>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</si>
  <si>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</si>
  <si>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</si>
  <si>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</si>
  <si>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</si>
  <si>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</si>
  <si>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</si>
  <si>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</si>
  <si>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</si>
  <si>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</si>
  <si>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</si>
  <si>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</si>
  <si>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</si>
  <si>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</si>
  <si>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</si>
  <si>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</si>
  <si>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</si>
  <si>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</si>
  <si>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</si>
  <si>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</si>
  <si>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</si>
  <si>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</si>
  <si>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</si>
  <si>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</si>
  <si>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</si>
  <si>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</si>
  <si>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</si>
  <si>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</si>
  <si>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</si>
  <si>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</si>
  <si>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</si>
  <si>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</si>
  <si>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</si>
  <si>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</si>
  <si>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</si>
  <si>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</si>
  <si>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</si>
  <si>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</si>
  <si>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</si>
  <si>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</si>
  <si>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</si>
  <si>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</si>
  <si>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</si>
  <si>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</si>
  <si>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</si>
  <si>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</si>
  <si>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</si>
  <si>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</si>
  <si>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</si>
  <si>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</si>
  <si>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</si>
  <si>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</si>
  <si>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</si>
  <si>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</si>
  <si>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</si>
  <si>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</si>
  <si>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</si>
  <si>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</si>
  <si>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</si>
  <si>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</si>
  <si>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</si>
  <si>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</si>
  <si>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</si>
  <si>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</si>
  <si>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</si>
  <si>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</si>
  <si>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</si>
  <si>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</si>
  <si>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</si>
  <si>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</si>
  <si>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</si>
  <si>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</si>
  <si>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</si>
  <si>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</si>
  <si>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</si>
  <si>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</si>
  <si>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</si>
  <si>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</si>
  <si>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</si>
  <si>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</si>
  <si>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</si>
  <si>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</si>
  <si>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</si>
  <si>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</si>
  <si>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</si>
  <si>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</si>
  <si>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</si>
  <si>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</si>
  <si>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</si>
  <si>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</si>
  <si>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</si>
  <si>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</si>
  <si>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</si>
  <si>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</si>
  <si>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</si>
  <si>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</si>
  <si>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</si>
  <si>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</si>
  <si>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</si>
  <si>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</si>
  <si>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</si>
  <si>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</si>
  <si>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</si>
  <si>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</si>
  <si>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</si>
  <si>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</si>
  <si>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</si>
  <si>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</si>
  <si>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</si>
  <si>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</si>
  <si>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</si>
  <si>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</si>
  <si>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</si>
  <si>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</si>
  <si>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</si>
  <si>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</si>
  <si>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</si>
  <si>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</si>
  <si>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</si>
  <si>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</si>
  <si>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</si>
  <si>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</si>
  <si>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</si>
  <si>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</si>
  <si>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</si>
  <si>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</si>
  <si>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</si>
  <si>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</si>
  <si>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</si>
  <si>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</si>
  <si>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</si>
  <si>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</si>
  <si>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</si>
  <si>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</si>
  <si>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</si>
  <si>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</si>
  <si>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</si>
  <si>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</si>
  <si>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</si>
  <si>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</si>
  <si>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</si>
  <si>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</si>
  <si>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</si>
  <si>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</si>
  <si>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</si>
  <si>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</si>
  <si>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</si>
  <si>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</si>
  <si>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</si>
  <si>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</si>
  <si>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</si>
  <si>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</si>
  <si>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</si>
  <si>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</si>
  <si>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</si>
  <si>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</si>
  <si>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</si>
  <si>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</si>
  <si>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</si>
  <si>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</si>
  <si>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</si>
  <si>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</si>
  <si>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</si>
  <si>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</si>
  <si>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</si>
  <si>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</si>
  <si>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</si>
  <si>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</si>
  <si>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</si>
  <si>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</si>
  <si>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</si>
  <si>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</si>
  <si>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</si>
  <si>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</si>
  <si>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</si>
  <si>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</si>
  <si>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</si>
  <si>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</si>
  <si>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</si>
  <si>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</si>
  <si>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</si>
  <si>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</si>
  <si>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</si>
  <si>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</si>
  <si>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</si>
  <si>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</si>
  <si>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</si>
  <si>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</si>
  <si>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</si>
  <si>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</si>
  <si>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</si>
  <si>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</si>
  <si>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</si>
  <si>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</si>
  <si>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</si>
  <si>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</si>
  <si>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</si>
  <si>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</si>
  <si>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</si>
  <si>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</si>
  <si>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</si>
  <si>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</si>
  <si>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</si>
  <si>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</si>
  <si>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</si>
  <si>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</si>
  <si>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</si>
  <si>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</si>
  <si>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</si>
  <si>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</si>
  <si>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</si>
  <si>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</si>
  <si>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</si>
  <si>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</si>
  <si>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</si>
  <si>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</si>
  <si>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</si>
  <si>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</si>
  <si>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</si>
  <si>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</si>
  <si>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</si>
  <si>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</si>
  <si>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</si>
  <si>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</si>
  <si>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</si>
  <si>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</si>
  <si>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</si>
  <si>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</si>
  <si>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</si>
  <si>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</si>
  <si>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</si>
  <si>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</si>
  <si>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</si>
  <si>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</si>
  <si>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</si>
  <si>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</si>
  <si>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</si>
  <si>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</si>
  <si>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</si>
  <si>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</si>
  <si>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</si>
  <si>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</si>
  <si>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</si>
  <si>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</si>
  <si>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</si>
  <si>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</si>
  <si>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</si>
  <si>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</si>
  <si>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</si>
  <si>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</si>
  <si>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</si>
  <si>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</si>
  <si>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</si>
  <si>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</si>
  <si>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</si>
  <si>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</si>
  <si>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</si>
  <si>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</si>
  <si>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</si>
  <si>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</si>
  <si>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</si>
  <si>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</si>
  <si>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</si>
  <si>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</si>
  <si>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</si>
  <si>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</si>
  <si>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</si>
  <si>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</si>
  <si>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</si>
  <si>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</si>
  <si>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</si>
  <si>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</si>
  <si>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</si>
  <si>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</si>
  <si>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</si>
  <si>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</si>
  <si>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</si>
  <si>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</si>
  <si>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</si>
  <si>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</si>
  <si>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</si>
  <si>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</si>
  <si>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</si>
  <si>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</si>
  <si>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</si>
  <si>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</si>
  <si>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</si>
  <si>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</si>
  <si>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</si>
  <si>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</si>
  <si>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</si>
  <si>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</si>
  <si>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</si>
  <si>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</si>
  <si>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</si>
  <si>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</si>
  <si>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</si>
  <si>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</si>
  <si>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</si>
  <si>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</si>
  <si>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</si>
  <si>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</si>
  <si>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</si>
  <si>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</si>
  <si>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</si>
  <si>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</si>
  <si>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</si>
  <si>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</si>
  <si>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</si>
  <si>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</si>
  <si>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</si>
  <si>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</si>
  <si>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</si>
  <si>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</si>
  <si>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</si>
  <si>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</si>
  <si>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</si>
  <si>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</si>
  <si>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</si>
  <si>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</si>
  <si>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</si>
  <si>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</si>
  <si>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</si>
  <si>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</si>
  <si>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</si>
  <si>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</si>
  <si>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</si>
  <si>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</si>
  <si>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</si>
  <si>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</si>
  <si>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</si>
  <si>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</si>
  <si>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</si>
  <si>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</si>
  <si>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</si>
  <si>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</si>
  <si>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</si>
  <si>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</si>
  <si>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</si>
  <si>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</si>
  <si>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</si>
  <si>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</si>
  <si>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</si>
  <si>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</si>
  <si>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</si>
  <si>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</si>
  <si>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</si>
  <si>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</si>
  <si>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</si>
  <si>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</si>
  <si>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</si>
  <si>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</si>
  <si>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</si>
  <si>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</si>
  <si>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</si>
  <si>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</si>
  <si>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</si>
  <si>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</si>
  <si>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</si>
  <si>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</si>
  <si>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</si>
  <si>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</si>
  <si>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</si>
  <si>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</si>
  <si>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</si>
  <si>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</si>
  <si>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</si>
  <si>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</si>
  <si>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</si>
  <si>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</si>
  <si>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</si>
  <si>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</si>
  <si>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</si>
  <si>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</si>
  <si>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</si>
  <si>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</si>
  <si>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</si>
  <si>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</si>
  <si>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</si>
  <si>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</si>
  <si>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</si>
  <si>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</si>
  <si>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</si>
  <si>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</si>
  <si>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</si>
  <si>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</si>
  <si>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</si>
  <si>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</si>
  <si>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</si>
  <si>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</si>
  <si>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</si>
  <si>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</si>
  <si>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</si>
  <si>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</si>
  <si>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</si>
  <si>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</si>
  <si>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</si>
  <si>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</si>
  <si>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</si>
  <si>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</si>
  <si>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</si>
  <si>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</si>
  <si>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</si>
  <si>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</si>
  <si>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</si>
  <si>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</si>
  <si>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</si>
  <si>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</si>
  <si>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</si>
  <si>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</si>
  <si>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</si>
  <si>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</si>
  <si>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</si>
  <si>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</si>
  <si>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</si>
  <si>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</si>
  <si>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</si>
  <si>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</si>
  <si>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</si>
  <si>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</si>
  <si>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</si>
  <si>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</si>
  <si>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</si>
  <si>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</si>
  <si>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</si>
  <si>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</si>
  <si>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</si>
  <si>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</si>
  <si>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</si>
  <si>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</si>
  <si>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</si>
  <si>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</si>
  <si>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</si>
  <si>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</si>
  <si>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</si>
  <si>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</si>
  <si>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</si>
  <si>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</si>
  <si>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</si>
  <si>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</si>
  <si>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</si>
  <si>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</si>
  <si>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</si>
  <si>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</si>
  <si>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</si>
  <si>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</si>
  <si>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</si>
  <si>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</si>
  <si>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</si>
  <si>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</si>
  <si>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</si>
  <si>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</si>
  <si>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</si>
  <si>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</si>
  <si>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</si>
  <si>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</si>
  <si>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</si>
  <si>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</si>
  <si>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</si>
  <si>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</si>
  <si>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</si>
  <si>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</si>
  <si>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</si>
  <si>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</si>
  <si>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</si>
  <si>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</si>
  <si>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</si>
  <si>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</si>
  <si>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</si>
  <si>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</si>
  <si>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</si>
  <si>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</si>
  <si>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</si>
  <si>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</si>
  <si>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</si>
  <si>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</si>
  <si>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</si>
  <si>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</si>
  <si>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</si>
  <si>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</si>
  <si>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</si>
  <si>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</si>
  <si>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</si>
  <si>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</si>
  <si>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</si>
  <si>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</si>
  <si>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</si>
  <si>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</si>
  <si>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</si>
  <si>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</si>
  <si>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</si>
  <si>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</si>
  <si>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</si>
  <si>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</si>
  <si>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</si>
  <si>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</si>
  <si>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</si>
  <si>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</si>
  <si>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</si>
  <si>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</si>
  <si>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</si>
  <si>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</si>
  <si>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</si>
  <si>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</si>
  <si>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</si>
  <si>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</si>
  <si>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</si>
  <si>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</si>
  <si>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</si>
  <si>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</si>
  <si>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</si>
  <si>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</si>
  <si>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</si>
  <si>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</si>
  <si>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</si>
  <si>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</si>
  <si>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</si>
  <si>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</si>
  <si>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</si>
  <si>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</si>
  <si>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</si>
  <si>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</si>
  <si>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</si>
  <si>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</si>
  <si>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</si>
  <si>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</si>
  <si>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</si>
  <si>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</si>
  <si>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</si>
  <si>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</si>
  <si>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</si>
  <si>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</si>
  <si>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</si>
  <si>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</si>
  <si>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</si>
  <si>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</si>
  <si>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</si>
  <si>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</si>
  <si>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</si>
  <si>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</si>
  <si>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</si>
  <si>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</si>
  <si>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</si>
  <si>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</si>
  <si>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</si>
  <si>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</si>
  <si>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</si>
  <si>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</si>
  <si>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</si>
  <si>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</si>
  <si>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</si>
  <si>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</si>
  <si>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</si>
  <si>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</si>
  <si>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</si>
  <si>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</si>
  <si>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</si>
  <si>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</si>
  <si>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</si>
  <si>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</si>
  <si>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</si>
  <si>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</si>
  <si>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</si>
  <si>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</si>
  <si>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</si>
  <si>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</si>
  <si>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</si>
  <si>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</si>
  <si>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</si>
  <si>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</si>
  <si>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</si>
  <si>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</si>
  <si>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</si>
  <si>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</si>
  <si>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</si>
  <si>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</si>
  <si>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</si>
  <si>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</si>
  <si>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</si>
  <si>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</si>
  <si>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</si>
  <si>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</si>
  <si>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</si>
  <si>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</si>
  <si>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</si>
  <si>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</si>
  <si>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</si>
  <si>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</si>
  <si>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</si>
  <si>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</si>
  <si>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</si>
  <si>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</si>
  <si>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</si>
  <si>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</si>
  <si>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</si>
  <si>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</si>
  <si>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</si>
  <si>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</si>
  <si>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</si>
  <si>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</si>
  <si>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</si>
  <si>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</si>
  <si>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</si>
  <si>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</si>
  <si>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</si>
  <si>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</si>
  <si>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</si>
  <si>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</si>
  <si>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</si>
  <si>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</si>
  <si>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</si>
  <si>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</si>
  <si>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</si>
  <si>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</si>
  <si>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</si>
  <si>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</si>
  <si>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</si>
  <si>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</si>
  <si>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</si>
  <si>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</si>
  <si>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</si>
  <si>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</si>
  <si>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</si>
  <si>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</si>
  <si>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</si>
  <si>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</si>
  <si>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</si>
  <si>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</si>
  <si>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</si>
  <si>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</si>
  <si>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</si>
  <si>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</si>
  <si>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</si>
  <si>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</si>
  <si>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</si>
  <si>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</si>
  <si>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</si>
  <si>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</si>
  <si>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</si>
  <si>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</si>
  <si>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</si>
  <si>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</si>
  <si>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</si>
  <si>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</si>
  <si>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</si>
  <si>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</si>
  <si>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</si>
  <si>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</si>
  <si>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</si>
  <si>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</si>
  <si>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</si>
  <si>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</si>
  <si>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</si>
  <si>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</si>
  <si>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</si>
  <si>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</si>
  <si>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</si>
  <si>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</si>
  <si>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</si>
  <si>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</si>
  <si>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</si>
  <si>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</si>
  <si>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</si>
  <si>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</si>
  <si>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</si>
  <si>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</si>
  <si>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</si>
  <si>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</si>
  <si>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</si>
  <si>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</si>
  <si>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</si>
  <si>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</si>
  <si>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</si>
  <si>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</si>
  <si>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</si>
  <si>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</si>
  <si>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</si>
  <si>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</si>
  <si>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</si>
  <si>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</si>
  <si>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</si>
  <si>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</si>
  <si>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</si>
  <si>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</si>
  <si>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</si>
  <si>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</si>
  <si>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</si>
  <si>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</si>
  <si>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</si>
  <si>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</si>
  <si>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</si>
  <si>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</si>
  <si>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</si>
  <si>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</si>
  <si>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</si>
  <si>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</si>
  <si>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</si>
  <si>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</si>
  <si>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</si>
  <si>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</si>
  <si>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</si>
  <si>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</si>
  <si>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</si>
  <si>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</si>
  <si>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</si>
  <si>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</si>
  <si>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</si>
  <si>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</si>
  <si>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</si>
  <si>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</si>
  <si>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</si>
  <si>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</si>
  <si>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</si>
  <si>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</si>
  <si>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</si>
  <si>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</si>
  <si>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</si>
  <si>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</si>
  <si>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</si>
  <si>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</si>
  <si>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</si>
  <si>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</si>
  <si>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</si>
  <si>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</si>
  <si>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</si>
  <si>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</si>
  <si>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</si>
  <si>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</si>
  <si>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</si>
  <si>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</si>
  <si>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</si>
  <si>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</si>
  <si>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</si>
  <si>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</si>
  <si>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</si>
  <si>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</si>
  <si>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</si>
  <si>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</si>
  <si>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</si>
  <si>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</si>
  <si>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</si>
  <si>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</si>
  <si>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</si>
  <si>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</si>
  <si>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</si>
  <si>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</si>
  <si>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</si>
  <si>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</si>
  <si>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</si>
  <si>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</si>
  <si>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</si>
  <si>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</si>
  <si>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</si>
  <si>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</si>
  <si>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</si>
  <si>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</si>
  <si>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</si>
  <si>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</si>
  <si>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</si>
  <si>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</si>
  <si>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</si>
  <si>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</si>
  <si>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</si>
  <si>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</si>
  <si>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</si>
  <si>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</si>
  <si>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</si>
  <si>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</si>
  <si>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</si>
  <si>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</si>
  <si>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</si>
  <si>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</si>
  <si>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</si>
  <si>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</si>
  <si>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</si>
  <si>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</si>
  <si>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</si>
  <si>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</si>
  <si>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</si>
  <si>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</si>
  <si>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</si>
  <si>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</si>
  <si>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</si>
  <si>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</si>
  <si>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</si>
  <si>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</si>
  <si>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</si>
  <si>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</si>
  <si>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</si>
  <si>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</si>
  <si>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</si>
  <si>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</si>
  <si>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</si>
  <si>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</si>
  <si>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</si>
  <si>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</si>
  <si>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</si>
  <si>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</si>
  <si>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</si>
  <si>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</si>
  <si>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</si>
  <si>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</si>
  <si>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</si>
  <si>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</si>
  <si>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</si>
  <si>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</si>
  <si>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</si>
  <si>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</si>
  <si>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</si>
  <si>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</si>
  <si>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</si>
  <si>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</si>
  <si>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</si>
  <si>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</si>
  <si>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</si>
  <si>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</si>
  <si>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</si>
  <si>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</si>
  <si>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</si>
  <si>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</si>
  <si>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</si>
  <si>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</si>
  <si>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</si>
  <si>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</si>
  <si>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</si>
  <si>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</si>
  <si>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</si>
  <si>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</si>
  <si>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</si>
  <si>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</si>
  <si>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</si>
  <si>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</si>
  <si>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</si>
  <si>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</si>
  <si>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</si>
  <si>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</si>
  <si>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</si>
  <si>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</si>
  <si>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</si>
  <si>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</si>
  <si>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</si>
  <si>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</si>
  <si>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</si>
  <si>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</si>
  <si>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</si>
  <si>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</si>
  <si>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</si>
  <si>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</si>
  <si>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</si>
  <si>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</si>
  <si>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</si>
  <si>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</si>
  <si>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</si>
  <si>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</si>
  <si>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</si>
  <si>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</si>
  <si>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</si>
  <si>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</si>
  <si>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</si>
  <si>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</si>
  <si>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</si>
  <si>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</si>
  <si>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</si>
  <si>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</si>
  <si>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</si>
  <si>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</si>
  <si>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</si>
  <si>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</si>
  <si>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</si>
  <si>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</si>
  <si>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</si>
  <si>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</si>
  <si>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</si>
  <si>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</si>
  <si>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</si>
  <si>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</si>
  <si>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</si>
  <si>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</si>
  <si>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</si>
  <si>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</si>
  <si>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</si>
  <si>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</si>
  <si>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</si>
  <si>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</si>
  <si>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</si>
  <si>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</si>
  <si>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</si>
  <si>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</si>
  <si>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</si>
  <si>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</si>
  <si>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</si>
  <si>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</si>
  <si>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</si>
  <si>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</si>
  <si>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</si>
  <si>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</si>
  <si>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</si>
  <si>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</si>
  <si>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</si>
  <si>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</si>
  <si>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</si>
  <si>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</si>
  <si>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</si>
  <si>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</si>
  <si>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</si>
  <si>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</si>
  <si>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</si>
  <si>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</si>
  <si>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</si>
  <si>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</si>
  <si>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</si>
  <si>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</si>
  <si>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</si>
  <si>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</si>
  <si>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</si>
  <si>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</si>
  <si>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</si>
  <si>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</si>
  <si>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</si>
  <si>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</si>
  <si>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</si>
  <si>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</si>
  <si>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</si>
  <si>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</si>
  <si>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</si>
  <si>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</si>
  <si>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</si>
  <si>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</si>
  <si>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</si>
  <si>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</si>
  <si>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</si>
  <si>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</si>
  <si>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</si>
  <si>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</si>
  <si>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</si>
  <si>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</si>
  <si>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</si>
  <si>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</si>
  <si>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</si>
  <si>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</si>
  <si>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</si>
  <si>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</si>
  <si>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</si>
  <si>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</si>
  <si>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</si>
  <si>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</si>
  <si>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</si>
  <si>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</si>
  <si>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</si>
  <si>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</si>
  <si>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</si>
  <si>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</si>
  <si>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</si>
  <si>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</si>
  <si>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</si>
  <si>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</si>
  <si>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</si>
  <si>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</si>
  <si>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</si>
  <si>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</si>
  <si>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</si>
  <si>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</si>
  <si>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</si>
  <si>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</si>
  <si>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</si>
  <si>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</si>
  <si>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</si>
  <si>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</si>
  <si>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</si>
  <si>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</si>
  <si>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</si>
  <si>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</si>
  <si>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</si>
  <si>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</si>
  <si>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</si>
  <si>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</si>
  <si>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</si>
  <si>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</si>
  <si>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</si>
  <si>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</si>
  <si>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</si>
  <si>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</si>
  <si>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</si>
  <si>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</si>
  <si>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</si>
  <si>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</si>
  <si>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</si>
  <si>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</si>
  <si>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</si>
  <si>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</si>
  <si>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</si>
  <si>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</si>
  <si>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</si>
  <si>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</si>
  <si>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</si>
  <si>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</si>
  <si>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</si>
  <si>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</si>
  <si>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</si>
  <si>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</si>
  <si>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</si>
  <si>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</si>
  <si>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</si>
  <si>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</si>
  <si>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</si>
  <si>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</si>
  <si>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</si>
  <si>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</si>
  <si>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</si>
  <si>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</si>
  <si>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</si>
  <si>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</si>
  <si>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</si>
  <si>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</si>
  <si>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</si>
  <si>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</si>
  <si>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</si>
  <si>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</si>
  <si>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</si>
  <si>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</si>
  <si>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</si>
  <si>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</si>
  <si>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</si>
  <si>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</si>
  <si>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</si>
  <si>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</si>
  <si>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</si>
  <si>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</si>
  <si>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</si>
  <si>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</si>
  <si>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</si>
  <si>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</si>
  <si>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</si>
  <si>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</si>
  <si>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</si>
  <si>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</si>
  <si>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</si>
  <si>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</si>
  <si>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</si>
  <si>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</si>
  <si>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</si>
  <si>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</si>
  <si>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</si>
  <si>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</si>
  <si>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</si>
  <si>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</si>
  <si>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</si>
  <si>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</si>
  <si>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</si>
  <si>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</si>
  <si>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</si>
  <si>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</si>
  <si>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</si>
  <si>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</si>
  <si>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</si>
  <si>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</si>
  <si>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</si>
  <si>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</si>
  <si>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</si>
  <si>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</si>
  <si>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</si>
  <si>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</si>
  <si>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</si>
  <si>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</si>
  <si>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</si>
  <si>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</si>
  <si>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</si>
  <si>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</si>
  <si>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</si>
  <si>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</si>
  <si>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</si>
  <si>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</si>
  <si>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</si>
  <si>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</si>
  <si>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</si>
  <si>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</si>
  <si>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</si>
  <si>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</si>
  <si>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</si>
  <si>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</si>
  <si>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</si>
  <si>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</si>
  <si>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</si>
  <si>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</si>
  <si>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</si>
  <si>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</si>
  <si>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</si>
  <si>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</si>
  <si>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</si>
  <si>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</si>
  <si>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</si>
  <si>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</si>
  <si>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</si>
  <si>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</si>
  <si>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</si>
  <si>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</si>
  <si>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</si>
  <si>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</si>
  <si>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</si>
  <si>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</si>
  <si>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</si>
  <si>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</si>
  <si>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</si>
  <si>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</si>
  <si>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</si>
  <si>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</si>
  <si>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</si>
  <si>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</si>
  <si>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</si>
  <si>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</si>
  <si>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</si>
  <si>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</si>
  <si>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</si>
  <si>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</si>
  <si>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</si>
  <si>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</si>
  <si>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</si>
  <si>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</si>
  <si>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</si>
  <si>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</si>
  <si>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</si>
  <si>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</si>
  <si>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</si>
  <si>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</si>
  <si>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</si>
  <si>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</si>
  <si>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</si>
  <si>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</si>
  <si>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</si>
  <si>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</si>
  <si>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</si>
  <si>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</si>
  <si>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</si>
  <si>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</si>
  <si>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</si>
  <si>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</si>
  <si>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</si>
  <si>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</si>
  <si>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</si>
  <si>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</si>
  <si>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</si>
  <si>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</si>
  <si>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</si>
  <si>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</si>
  <si>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</si>
  <si>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</si>
  <si>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</si>
  <si>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</si>
  <si>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</si>
  <si>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</si>
  <si>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</si>
  <si>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</si>
  <si>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</si>
  <si>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</si>
  <si>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</si>
  <si>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</si>
  <si>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</si>
  <si>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</si>
  <si>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</si>
  <si>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</si>
  <si>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</si>
  <si>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</si>
  <si>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</si>
  <si>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</si>
  <si>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</si>
  <si>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</si>
  <si>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</si>
  <si>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</si>
  <si>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</si>
  <si>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</si>
  <si>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</si>
  <si>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</si>
  <si>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</si>
  <si>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</si>
  <si>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</si>
  <si>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</si>
  <si>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</si>
  <si>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</si>
  <si>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</si>
  <si>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</si>
  <si>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</si>
  <si>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</si>
  <si>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</si>
  <si>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</si>
  <si>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</si>
  <si>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</si>
  <si>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</si>
  <si>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</si>
  <si>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</si>
  <si>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</si>
  <si>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</si>
  <si>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</si>
  <si>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</si>
  <si>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</si>
  <si>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</si>
  <si>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</si>
  <si>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</si>
  <si>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</si>
  <si>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</si>
  <si>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</si>
  <si>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</si>
  <si>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</si>
  <si>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</si>
  <si>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</si>
  <si>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</si>
  <si>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</si>
  <si>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</si>
  <si>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</si>
  <si>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</si>
  <si>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</si>
  <si>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</si>
  <si>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</si>
  <si>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</si>
  <si>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</si>
  <si>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</si>
  <si>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</si>
  <si>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</si>
  <si>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</si>
  <si>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</si>
  <si>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</si>
  <si>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</si>
  <si>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</si>
  <si>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</si>
  <si>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</si>
  <si>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</si>
  <si>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</si>
  <si>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</si>
  <si>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</si>
  <si>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</si>
  <si>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</si>
  <si>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</si>
  <si>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</si>
  <si>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</si>
  <si>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</si>
  <si>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</si>
  <si>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</si>
  <si>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</si>
  <si>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</si>
  <si>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</si>
  <si>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</si>
  <si>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</si>
  <si>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</si>
  <si>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</si>
  <si>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</si>
  <si>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</si>
  <si>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</si>
  <si>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</si>
  <si>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</si>
  <si>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</si>
  <si>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</si>
  <si>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</si>
  <si>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</si>
  <si>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</si>
  <si>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</si>
  <si>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</si>
  <si>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</si>
  <si>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</si>
  <si>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</si>
  <si>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</si>
  <si>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</si>
  <si>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</si>
  <si>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</si>
  <si>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</si>
  <si>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</si>
  <si>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</si>
  <si>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</si>
  <si>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</si>
  <si>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</si>
  <si>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</si>
  <si>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</si>
  <si>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</si>
  <si>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</si>
  <si>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</si>
  <si>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</si>
  <si>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</si>
  <si>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</si>
  <si>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</si>
  <si>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</si>
  <si>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</si>
  <si>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</si>
  <si>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</si>
  <si>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</si>
  <si>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</si>
  <si>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</si>
  <si>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</si>
  <si>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</si>
  <si>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</si>
  <si>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</si>
  <si>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</si>
  <si>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</si>
  <si>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</si>
  <si>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</si>
  <si>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</si>
  <si>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</si>
  <si>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</si>
  <si>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</si>
  <si>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</si>
  <si>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</si>
  <si>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</si>
  <si>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</si>
  <si>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</si>
  <si>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</si>
  <si>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</si>
  <si>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</si>
  <si>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</si>
  <si>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</si>
  <si>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</si>
  <si>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</si>
  <si>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</si>
  <si>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</si>
  <si>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</si>
  <si>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</si>
  <si>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</si>
  <si>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</si>
  <si>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</si>
  <si>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</si>
  <si>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</si>
  <si>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</si>
  <si>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</si>
  <si>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</si>
  <si>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</si>
  <si>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</si>
  <si>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</si>
  <si>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</si>
  <si>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</si>
  <si>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</si>
  <si>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</si>
  <si>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</si>
  <si>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</si>
  <si>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</si>
  <si>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</si>
  <si>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</si>
  <si>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</si>
  <si>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</si>
  <si>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</si>
  <si>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</si>
  <si>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</si>
  <si>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</si>
  <si>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</si>
  <si>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</si>
  <si>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</si>
  <si>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</si>
  <si>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</si>
  <si>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</si>
  <si>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</si>
  <si>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</si>
  <si>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</si>
  <si>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</si>
  <si>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</si>
  <si>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</si>
  <si>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</si>
  <si>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</si>
  <si>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</si>
  <si>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</si>
  <si>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</si>
  <si>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</si>
  <si>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</si>
  <si>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</si>
  <si>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</si>
  <si>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</si>
  <si>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</si>
  <si>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</si>
  <si>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</si>
  <si>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</si>
  <si>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</si>
  <si>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</si>
  <si>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</si>
  <si>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</si>
  <si>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</si>
  <si>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</si>
  <si>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</si>
  <si>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</si>
  <si>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</si>
  <si>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</si>
  <si>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</si>
  <si>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</si>
  <si>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</si>
  <si>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</si>
  <si>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</si>
  <si>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</si>
  <si>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</si>
  <si>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</si>
  <si>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</si>
  <si>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</si>
  <si>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</si>
  <si>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</si>
  <si>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</si>
  <si>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</si>
  <si>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</si>
  <si>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</si>
  <si>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</si>
  <si>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</si>
  <si>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</si>
  <si>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</si>
  <si>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</si>
  <si>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</si>
  <si>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</si>
  <si>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</si>
  <si>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</si>
  <si>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</si>
  <si>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</si>
  <si>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</si>
  <si>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</si>
  <si>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</si>
  <si>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</si>
  <si>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</si>
  <si>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</si>
  <si>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</si>
  <si>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</si>
  <si>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</si>
  <si>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</si>
  <si>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</si>
  <si>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</si>
  <si>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</si>
  <si>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</si>
  <si>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</si>
  <si>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</si>
  <si>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</si>
  <si>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</si>
  <si>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</si>
  <si>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</si>
  <si>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</si>
  <si>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</si>
  <si>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</si>
  <si>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</si>
  <si>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</si>
  <si>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</si>
  <si>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</si>
  <si>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</si>
  <si>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</si>
  <si>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</si>
  <si>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</si>
  <si>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</si>
  <si>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</si>
  <si>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</si>
  <si>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</si>
  <si>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</si>
  <si>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</si>
  <si>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</si>
  <si>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</si>
  <si>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</si>
  <si>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</si>
  <si>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</si>
  <si>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</si>
  <si>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</si>
  <si>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</si>
  <si>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</si>
  <si>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</si>
  <si>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</si>
  <si>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</si>
  <si>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</si>
  <si>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</si>
  <si>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</si>
  <si>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</si>
  <si>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</si>
  <si>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</si>
  <si>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</si>
  <si>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</si>
  <si>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</si>
  <si>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</si>
  <si>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</si>
  <si>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</si>
  <si>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</si>
  <si>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</si>
  <si>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</si>
  <si>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</si>
  <si>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</si>
  <si>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</si>
  <si>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</si>
  <si>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</si>
  <si>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</si>
  <si>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</si>
  <si>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</si>
  <si>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</si>
  <si>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</si>
  <si>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</si>
  <si>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</si>
  <si>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</si>
  <si>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</si>
  <si>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</si>
  <si>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</si>
  <si>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</si>
  <si>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</si>
  <si>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</si>
  <si>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</si>
  <si>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</si>
  <si>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</si>
  <si>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</si>
  <si>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</si>
  <si>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</si>
  <si>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</si>
  <si>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</si>
  <si>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</si>
  <si>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</si>
  <si>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</si>
  <si>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</si>
  <si>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</si>
  <si>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</si>
  <si>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</si>
  <si>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</si>
  <si>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</si>
  <si>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</si>
  <si>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</si>
  <si>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</si>
  <si>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</si>
  <si>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</si>
  <si>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</si>
  <si>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</si>
  <si>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</si>
  <si>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</si>
  <si>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</si>
  <si>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</si>
  <si>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</si>
  <si>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</si>
  <si>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</si>
  <si>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</si>
  <si>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</si>
  <si>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</si>
  <si>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</si>
  <si>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</si>
  <si>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</si>
  <si>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</si>
  <si>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</si>
  <si>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</si>
  <si>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</si>
  <si>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</si>
  <si>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</si>
  <si>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</si>
  <si>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</si>
  <si>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</si>
  <si>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</si>
  <si>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</si>
  <si>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</si>
  <si>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</si>
  <si>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</si>
  <si>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</si>
  <si>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</si>
  <si>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</si>
  <si>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</si>
  <si>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</si>
  <si>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</si>
  <si>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</si>
  <si>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</si>
  <si>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</si>
  <si>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</si>
  <si>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</si>
  <si>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</si>
  <si>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</si>
  <si>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</si>
  <si>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</si>
  <si>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</si>
  <si>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</si>
  <si>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</si>
  <si>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</si>
  <si>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</si>
  <si>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</si>
  <si>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</si>
  <si>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</si>
  <si>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</si>
  <si>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</si>
  <si>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</si>
  <si>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</si>
  <si>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</si>
  <si>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</si>
  <si>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</si>
  <si>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</si>
  <si>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</si>
  <si>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</si>
  <si>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</si>
  <si>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</si>
  <si>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</si>
  <si>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</si>
  <si>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</si>
  <si>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</si>
  <si>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</si>
  <si>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</si>
  <si>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</si>
  <si>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</si>
  <si>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</si>
  <si>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</si>
  <si>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</si>
  <si>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</si>
  <si>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</si>
  <si>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</si>
  <si>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</si>
  <si>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</si>
  <si>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</si>
  <si>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</si>
  <si>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</si>
  <si>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</si>
  <si>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</si>
  <si>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</si>
  <si>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</si>
  <si>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</si>
  <si>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</si>
  <si>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</si>
  <si>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</si>
  <si>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</si>
  <si>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</si>
  <si>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</si>
  <si>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</si>
  <si>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</si>
  <si>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</si>
  <si>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</si>
  <si>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</si>
  <si>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</si>
  <si>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</si>
  <si>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</si>
  <si>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</si>
  <si>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</si>
  <si>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</si>
  <si>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</si>
  <si>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</si>
  <si>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</si>
  <si>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</si>
  <si>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</si>
  <si>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</si>
  <si>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</si>
  <si>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</si>
  <si>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</si>
  <si>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</si>
  <si>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</si>
  <si>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</si>
  <si>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</si>
  <si>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</si>
  <si>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</si>
  <si>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</si>
  <si>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</si>
  <si>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</si>
  <si>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</si>
  <si>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</si>
  <si>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</si>
  <si>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</si>
  <si>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</si>
  <si>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</si>
  <si>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</si>
  <si>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</si>
  <si>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</si>
  <si>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</si>
  <si>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</si>
  <si>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</si>
  <si>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</si>
  <si>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</si>
  <si>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</si>
  <si>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</si>
  <si>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</si>
  <si>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</si>
  <si>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</si>
  <si>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</si>
  <si>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</si>
  <si>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</si>
  <si>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</si>
  <si>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</si>
  <si>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</si>
  <si>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</si>
  <si>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</si>
  <si>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</si>
  <si>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</si>
  <si>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</si>
  <si>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</si>
  <si>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</si>
  <si>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</si>
  <si>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</si>
  <si>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</si>
  <si>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</si>
  <si>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</si>
  <si>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</si>
  <si>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</si>
  <si>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</si>
  <si>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</si>
  <si>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</si>
  <si>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</si>
  <si>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</si>
  <si>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</si>
  <si>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</si>
  <si>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</si>
  <si>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</si>
  <si>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</si>
  <si>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</si>
  <si>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</si>
  <si>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</si>
  <si>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</si>
  <si>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</si>
  <si>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</si>
  <si>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</si>
  <si>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</si>
  <si>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</si>
  <si>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</si>
  <si>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</si>
  <si>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</si>
  <si>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</si>
  <si>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</si>
  <si>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</si>
  <si>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</si>
  <si>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</si>
  <si>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</si>
  <si>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</si>
  <si>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</si>
  <si>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</si>
  <si>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</si>
  <si>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</si>
  <si>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</si>
  <si>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</si>
  <si>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</si>
  <si>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</si>
  <si>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</si>
  <si>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</si>
  <si>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</si>
  <si>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</si>
  <si>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</si>
  <si>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</si>
  <si>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</si>
  <si>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</si>
  <si>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</si>
  <si>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</si>
  <si>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</si>
  <si>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</si>
  <si>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</si>
  <si>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</si>
  <si>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</si>
  <si>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</si>
  <si>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</si>
  <si>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</si>
  <si>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</si>
  <si>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</si>
  <si>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</si>
  <si>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</si>
  <si>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</si>
  <si>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</si>
  <si>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</si>
  <si>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</si>
  <si>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</si>
  <si>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</si>
  <si>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</si>
  <si>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</si>
  <si>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</si>
  <si>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</si>
  <si>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</si>
  <si>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</si>
  <si>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</si>
  <si>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</si>
  <si>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</si>
  <si>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</si>
  <si>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</si>
  <si>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</si>
  <si>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</si>
  <si>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</si>
  <si>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</si>
  <si>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</si>
  <si>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</si>
  <si>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</si>
  <si>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</si>
  <si>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</si>
  <si>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</si>
  <si>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</si>
  <si>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</si>
  <si>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</si>
  <si>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</si>
  <si>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</si>
  <si>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</si>
  <si>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</si>
  <si>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</si>
  <si>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</si>
  <si>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</si>
  <si>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</si>
  <si>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</si>
  <si>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</si>
  <si>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</si>
  <si>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</si>
  <si>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</si>
  <si>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</si>
  <si>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</si>
  <si>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</si>
  <si>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</si>
  <si>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</si>
  <si>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</si>
  <si>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</si>
  <si>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</si>
  <si>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</si>
  <si>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</si>
  <si>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</si>
  <si>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</si>
  <si>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</si>
  <si>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</si>
  <si>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</si>
  <si>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</si>
  <si>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</si>
  <si>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</si>
  <si>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</si>
  <si>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</si>
  <si>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</si>
  <si>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</si>
  <si>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</si>
  <si>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</si>
  <si>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</si>
  <si>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</si>
  <si>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</si>
  <si>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</si>
  <si>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</si>
  <si>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</si>
  <si>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</si>
  <si>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</si>
  <si>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</si>
  <si>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</si>
  <si>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</si>
  <si>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</si>
  <si>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</si>
  <si>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</si>
  <si>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</si>
  <si>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</si>
  <si>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</si>
  <si>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</si>
  <si>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</si>
  <si>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</si>
  <si>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</si>
  <si>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</si>
  <si>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</si>
  <si>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</si>
  <si>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</si>
  <si>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</si>
  <si>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</si>
  <si>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</si>
  <si>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</si>
  <si>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</si>
  <si>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</si>
  <si>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</si>
  <si>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</si>
  <si>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</si>
  <si>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</si>
  <si>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</si>
  <si>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</si>
  <si>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</si>
  <si>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</si>
  <si>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</si>
  <si>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</si>
  <si>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</si>
  <si>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</si>
  <si>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</si>
  <si>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</si>
  <si>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</si>
  <si>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</si>
  <si>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</si>
  <si>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</si>
  <si>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</si>
  <si>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</si>
  <si>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</si>
  <si>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</si>
  <si>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</si>
  <si>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</si>
  <si>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</si>
  <si>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</si>
  <si>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</si>
  <si>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</si>
  <si>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</si>
  <si>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</si>
  <si>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</si>
  <si>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</si>
  <si>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</si>
  <si>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</si>
  <si>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</si>
  <si>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</si>
  <si>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</si>
  <si>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</si>
  <si>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</si>
  <si>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</si>
  <si>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</si>
  <si>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</si>
  <si>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</si>
  <si>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</si>
  <si>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</si>
  <si>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</si>
  <si>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</si>
  <si>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</si>
  <si>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</si>
  <si>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</si>
  <si>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</si>
  <si>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</si>
  <si>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</si>
  <si>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</si>
  <si>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</si>
  <si>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</si>
  <si>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</si>
  <si>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</si>
  <si>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</si>
  <si>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</si>
  <si>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</si>
  <si>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</si>
  <si>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</si>
  <si>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</si>
  <si>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</si>
  <si>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</si>
  <si>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</si>
  <si>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</si>
  <si>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</si>
  <si>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</si>
  <si>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</si>
  <si>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</si>
  <si>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</si>
  <si>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</si>
  <si>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</si>
  <si>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</si>
  <si>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</si>
  <si>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</si>
  <si>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</si>
  <si>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</si>
  <si>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</si>
  <si>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</si>
  <si>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</si>
  <si>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</si>
  <si>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</si>
  <si>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</si>
  <si>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</si>
  <si>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</si>
  <si>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</si>
  <si>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</si>
  <si>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</si>
  <si>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</si>
  <si>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</si>
  <si>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</si>
  <si>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</si>
  <si>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</si>
  <si>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</si>
  <si>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</si>
  <si>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</si>
  <si>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</si>
  <si>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</si>
  <si>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</si>
  <si>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</si>
  <si>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</si>
  <si>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</si>
  <si>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</si>
  <si>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</si>
  <si>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</si>
  <si>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</si>
  <si>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</si>
  <si>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</si>
  <si>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</si>
  <si>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</si>
  <si>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</si>
  <si>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</si>
  <si>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</si>
  <si>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</si>
  <si>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</si>
  <si>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</si>
  <si>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</si>
  <si>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</si>
  <si>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</si>
  <si>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</si>
  <si>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</si>
  <si>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</si>
  <si>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</si>
  <si>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</si>
  <si>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</si>
  <si>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</si>
  <si>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</si>
  <si>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</si>
  <si>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</si>
  <si>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</si>
  <si>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</si>
  <si>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</si>
  <si>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</si>
  <si>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</si>
  <si>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</si>
  <si>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</si>
  <si>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</si>
  <si>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</si>
  <si>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</si>
  <si>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</si>
  <si>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</si>
  <si>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</si>
  <si>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</si>
  <si>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</si>
  <si>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</si>
  <si>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</si>
  <si>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</si>
  <si>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</si>
  <si>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</si>
  <si>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</si>
  <si>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</si>
  <si>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</si>
  <si>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</si>
  <si>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</si>
  <si>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</si>
  <si>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</si>
  <si>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</si>
  <si>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</si>
  <si>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</si>
  <si>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</si>
  <si>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</si>
  <si>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</si>
  <si>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</si>
  <si>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</si>
  <si>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</si>
  <si>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</si>
  <si>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</si>
  <si>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</si>
  <si>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</si>
  <si>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</si>
  <si>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</si>
  <si>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</si>
  <si>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</si>
  <si>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</si>
  <si>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</si>
  <si>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</si>
  <si>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</si>
  <si>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</si>
  <si>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</si>
  <si>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</si>
  <si>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</si>
  <si>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</si>
  <si>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</si>
  <si>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</si>
  <si>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</si>
  <si>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</si>
  <si>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</si>
  <si>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</si>
  <si>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</si>
  <si>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</si>
  <si>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</si>
  <si>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</si>
  <si>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</si>
  <si>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</si>
  <si>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</si>
  <si>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</si>
  <si>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</si>
  <si>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</si>
  <si>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</si>
  <si>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</si>
  <si>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</si>
  <si>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</si>
  <si>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</si>
  <si>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</si>
  <si>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</si>
  <si>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</si>
  <si>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</si>
  <si>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</si>
  <si>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</si>
  <si>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</si>
  <si>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</si>
  <si>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</si>
  <si>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</si>
  <si>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</si>
  <si>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</si>
  <si>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</si>
  <si>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</si>
  <si>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</si>
  <si>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</si>
  <si>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</si>
  <si>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</si>
  <si>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</si>
  <si>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</si>
  <si>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</si>
  <si>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</si>
  <si>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</si>
  <si>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</si>
  <si>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</si>
  <si>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</si>
  <si>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</si>
  <si>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</si>
  <si>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</si>
  <si>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</si>
  <si>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</si>
  <si>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</si>
  <si>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</si>
  <si>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</si>
  <si>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</si>
  <si>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</si>
  <si>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</si>
  <si>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</si>
  <si>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</si>
  <si>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</si>
  <si>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</si>
  <si>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</si>
  <si>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</si>
  <si>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</si>
  <si>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</si>
  <si>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</si>
  <si>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</si>
  <si>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</si>
  <si>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</si>
  <si>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</si>
  <si>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</si>
  <si>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</si>
  <si>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</si>
  <si>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</si>
  <si>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</si>
  <si>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</si>
  <si>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</si>
  <si>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</si>
  <si>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</si>
  <si>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</si>
  <si>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</si>
  <si>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</si>
  <si>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</si>
  <si>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</si>
  <si>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</si>
  <si>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</si>
  <si>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</si>
  <si>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</si>
  <si>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</si>
  <si>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</si>
  <si>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</si>
  <si>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</si>
  <si>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</si>
  <si>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</si>
  <si>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</si>
  <si>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</si>
  <si>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</si>
  <si>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</si>
  <si>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</si>
  <si>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</si>
  <si>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</si>
  <si>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</si>
  <si>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</si>
  <si>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</si>
  <si>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</si>
  <si>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</si>
  <si>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</si>
  <si>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</si>
  <si>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</si>
  <si>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</si>
  <si>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</si>
  <si>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</si>
  <si>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</si>
  <si>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</si>
  <si>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</si>
  <si>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</si>
  <si>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</si>
  <si>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</si>
  <si>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</si>
  <si>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</si>
  <si>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</si>
  <si>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</si>
  <si>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</si>
  <si>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</si>
  <si>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</si>
  <si>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</si>
  <si>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</si>
  <si>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</si>
  <si>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</si>
  <si>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</si>
  <si>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</si>
  <si>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</si>
  <si>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</si>
  <si>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</si>
  <si>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</si>
  <si>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</si>
  <si>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</si>
  <si>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</si>
  <si>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</si>
  <si>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</si>
  <si>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</si>
  <si>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</si>
  <si>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</si>
  <si>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</si>
  <si>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</si>
  <si>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</si>
  <si>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</si>
  <si>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</si>
  <si>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</si>
  <si>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</si>
  <si>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</si>
  <si>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</si>
  <si>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</si>
  <si>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</si>
  <si>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</si>
  <si>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</si>
  <si>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</si>
  <si>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</si>
  <si>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</si>
  <si>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</si>
  <si>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</si>
  <si>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</si>
  <si>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</si>
  <si>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</si>
  <si>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</si>
  <si>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</si>
  <si>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</si>
  <si>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</si>
  <si>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</si>
  <si>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</si>
  <si>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</si>
  <si>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</si>
  <si>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</si>
  <si>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</si>
  <si>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</si>
  <si>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</si>
  <si>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</si>
  <si>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</si>
  <si>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</si>
  <si>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</si>
  <si>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</si>
  <si>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</si>
  <si>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</si>
  <si>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</si>
  <si>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</si>
  <si>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</si>
  <si>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</si>
  <si>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</si>
  <si>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</si>
  <si>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</si>
  <si>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</si>
  <si>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</si>
  <si>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</si>
  <si>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</si>
  <si>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</si>
  <si>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</si>
  <si>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</si>
  <si>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</si>
  <si>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</si>
  <si>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</si>
  <si>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</si>
  <si>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</si>
  <si>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</si>
  <si>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</si>
  <si>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</si>
  <si>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</si>
  <si>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</si>
  <si>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</si>
  <si>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</si>
  <si>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</si>
  <si>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</si>
  <si>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</si>
  <si>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</si>
  <si>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</si>
  <si>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</si>
  <si>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</si>
  <si>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</si>
  <si>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</si>
  <si>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</si>
  <si>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</si>
  <si>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</si>
  <si>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</si>
  <si>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</si>
  <si>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</si>
  <si>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</si>
  <si>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</si>
  <si>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</si>
  <si>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</si>
  <si>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</si>
  <si>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</si>
  <si>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</si>
  <si>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</si>
  <si>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</si>
  <si>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</si>
  <si>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</si>
  <si>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</si>
  <si>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</si>
  <si>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</si>
  <si>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</si>
  <si>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</si>
  <si>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</si>
  <si>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</si>
  <si>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</si>
  <si>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</si>
  <si>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</si>
  <si>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</si>
  <si>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</si>
  <si>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</si>
  <si>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</si>
  <si>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</si>
  <si>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</si>
  <si>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</si>
  <si>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</si>
  <si>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</si>
  <si>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</si>
  <si>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</si>
  <si>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</si>
  <si>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</si>
  <si>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</si>
  <si>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</si>
  <si>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</si>
  <si>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</si>
  <si>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</si>
  <si>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</si>
  <si>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</si>
  <si>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</si>
  <si>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</si>
  <si>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</si>
  <si>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</si>
  <si>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</si>
  <si>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</si>
  <si>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</si>
  <si>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</si>
  <si>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</si>
  <si>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</si>
  <si>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</si>
  <si>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</si>
  <si>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</si>
  <si>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</si>
  <si>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</si>
  <si>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</si>
  <si>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</si>
  <si>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</si>
  <si>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</si>
  <si>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</si>
  <si>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</si>
  <si>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</si>
  <si>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</si>
  <si>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</si>
  <si>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</si>
  <si>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</si>
  <si>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</si>
  <si>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</si>
  <si>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</si>
  <si>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</si>
  <si>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</si>
  <si>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</si>
  <si>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</si>
  <si>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</si>
  <si>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</si>
  <si>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</si>
  <si>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</si>
  <si>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</si>
  <si>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</si>
  <si>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</si>
  <si>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</si>
  <si>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</si>
  <si>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</si>
  <si>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</si>
  <si>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</si>
  <si>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</si>
  <si>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</si>
  <si>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</si>
  <si>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</si>
  <si>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</si>
  <si>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</si>
  <si>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</si>
  <si>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</si>
  <si>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</si>
  <si>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</si>
  <si>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</si>
  <si>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</si>
  <si>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</si>
  <si>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</si>
  <si>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</si>
  <si>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</si>
  <si>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</si>
  <si>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</si>
  <si>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</si>
  <si>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</si>
  <si>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</si>
  <si>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</si>
  <si>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</si>
  <si>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</si>
  <si>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</si>
  <si>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</si>
  <si>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</si>
  <si>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</si>
  <si>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</si>
  <si>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</si>
  <si>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</si>
  <si>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</si>
  <si>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</si>
  <si>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</si>
  <si>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</si>
  <si>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</si>
  <si>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</si>
  <si>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</si>
  <si>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</si>
  <si>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</si>
  <si>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</si>
  <si>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</si>
  <si>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</si>
  <si>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</si>
  <si>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</si>
  <si>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</si>
  <si>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</si>
  <si>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</si>
  <si>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</si>
  <si>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</si>
  <si>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</si>
  <si>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</si>
  <si>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</si>
  <si>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</si>
  <si>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</si>
  <si>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</si>
  <si>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</si>
  <si>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</si>
  <si>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</si>
  <si>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</si>
  <si>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</si>
  <si>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</si>
  <si>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</si>
  <si>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</si>
  <si>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</si>
  <si>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</si>
  <si>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</si>
  <si>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</si>
  <si>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</si>
  <si>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</si>
  <si>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</si>
  <si>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</si>
  <si>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</si>
  <si>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</si>
  <si>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</si>
  <si>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</si>
  <si>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</si>
  <si>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</si>
  <si>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</si>
  <si>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</si>
  <si>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</si>
  <si>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</si>
  <si>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</si>
  <si>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</si>
  <si>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</si>
  <si>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</si>
  <si>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</si>
  <si>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</si>
  <si>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</si>
  <si>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</si>
  <si>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</si>
  <si>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</si>
  <si>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</si>
  <si>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</si>
  <si>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</si>
  <si>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</si>
  <si>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</si>
  <si>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</si>
  <si>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</si>
  <si>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</si>
  <si>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</si>
  <si>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</si>
  <si>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</si>
  <si>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</si>
  <si>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</si>
  <si>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</si>
  <si>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</si>
  <si>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</si>
  <si>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</si>
  <si>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</si>
  <si>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</si>
  <si>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</si>
  <si>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</si>
  <si>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</si>
  <si>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</si>
  <si>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</si>
  <si>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</si>
  <si>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</si>
  <si>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</si>
  <si>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</si>
  <si>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</si>
  <si>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</si>
  <si>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</si>
  <si>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</si>
  <si>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</si>
  <si>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</si>
  <si>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</si>
  <si>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</si>
  <si>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</si>
  <si>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</si>
  <si>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</si>
  <si>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</si>
  <si>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</si>
  <si>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</si>
  <si>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</si>
  <si>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</si>
  <si>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</si>
  <si>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</si>
  <si>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</si>
  <si>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</si>
  <si>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</si>
  <si>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Count of state</t>
  </si>
  <si>
    <t>Total Percent</t>
  </si>
  <si>
    <t>Percent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</si>
  <si>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</si>
  <si>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</si>
  <si>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</si>
  <si>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</si>
  <si>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</si>
  <si>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</si>
  <si>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</si>
  <si>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</si>
  <si>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</si>
  <si>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Total percent</t>
  </si>
  <si>
    <t>percent</t>
  </si>
  <si>
    <t>Median</t>
  </si>
  <si>
    <t>Min</t>
  </si>
  <si>
    <t>Max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</si>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</sst>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2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0" fontId="2" fillId="0" borderId="0" xfId="0" applyNumberFormat="1" applyFont="1"/>
    <xf numFmtId="10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2" fontId="0" fillId="2" borderId="0" xfId="0" applyNumberFormat="1" applyFill="1"/>
    <xf numFmtId="14" fontId="0" fillId="2" borderId="0" xfId="0" applyNumberFormat="1" applyFill="1"/>
  </cellXfs>
  <cellStyles count="1">
    <cellStyle name="Normal" xfId="0" builtinId="0"/>
  </cellStyles>
  <dxfs count="4">
    <dxf>
      <font>
        <b val="0"/>
        <i val="0"/>
        <color theme="4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5" tint="0.39994506668294322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[excel_Starter.xlsx]ColumnPivotChart!PivotTable1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>
                  <a:outerShdw blurRad="38100" dist="25400" dir="5400000" algn="ctr">
                    <a:srgbClr val="6E747A">
                      <a:alpha val="43000"/>
                    </a:srgbClr>
                  </a:outerShdw>
                </a:effectLst>
              </a:rPr>
              <a:t>Countries and Categories</a:t>
            </a:r>
            <a:endParaRPr lang="en-US" sz="18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ColumnPivotChart!$B$3:$B$4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ColumnPivotChart!$A$5:$A$14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ColumnPivotChart!$B$5:$B$14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1-7542-B791-56CF249EDF8A}"/>
            </c:ext>
          </c:extLst>
        </c:ser>
        <c:ser>
          <c:idx val="1"/>
          <c:order val="1"/>
          <c:tx>
            <c:strRef>
              <c:f>ColumnPivotChart!$C$3:$C$4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ColumnPivotChart!$A$5:$A$14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ColumnPivotChart!$C$5:$C$14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8A-094B-BC36-265319B7BD90}"/>
            </c:ext>
          </c:extLst>
        </c:ser>
        <c:ser>
          <c:idx val="2"/>
          <c:order val="2"/>
          <c:tx>
            <c:strRef>
              <c:f>ColumnPivotChart!$D$3:$D$4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ColumnPivotChart!$A$5:$A$14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ColumnPivotChart!$D$5:$D$14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8A-094B-BC36-265319B7BD90}"/>
            </c:ext>
          </c:extLst>
        </c:ser>
        <c:ser>
          <c:idx val="3"/>
          <c:order val="3"/>
          <c:tx>
            <c:strRef>
              <c:f>ColumnPivotChart!$E$3:$E$4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ColumnPivotChart!$A$5:$A$14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ColumnPivotChart!$E$5:$E$14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A-4733-87E7-24A2880F55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03643263"/>
        <c:axId val="1903552175"/>
      </c:barChart>
      <c:catAx>
        <c:axId val="190364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552175"/>
        <c:crosses val="autoZero"/>
        <c:auto val="1"/>
        <c:lblAlgn val="ctr"/>
        <c:lblOffset val="100"/>
        <c:noMultiLvlLbl val="0"/>
      </c:catAx>
      <c:valAx>
        <c:axId val="190355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4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[excel_Starter.xlsx]PivotSubCategory!PivotTable2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9-0A45-8C6D-5030B70027B3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E0-C044-8937-E7428B604FF3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E0-C044-8937-E7428B604FF3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E0-C044-8937-E7428B604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507151"/>
        <c:axId val="1963250895"/>
      </c:barChart>
      <c:catAx>
        <c:axId val="19655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250895"/>
        <c:crosses val="autoZero"/>
        <c:auto val="1"/>
        <c:lblAlgn val="ctr"/>
        <c:lblOffset val="100"/>
        <c:noMultiLvlLbl val="0"/>
      </c:catAx>
      <c:valAx>
        <c:axId val="196325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0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[excel_Starter.xlsx]PivotYear!PivotTable4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4-B242-953D-4C24EFF27CB2}"/>
            </c:ext>
          </c:extLst>
        </c:ser>
        <c:ser>
          <c:idx val="1"/>
          <c:order val="1"/>
          <c:tx>
            <c:strRef>
              <c:f>PivotYear!$C$4:$C$5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01-9D4F-A12F-BD62123C3730}"/>
            </c:ext>
          </c:extLst>
        </c:ser>
        <c:ser>
          <c:idx val="2"/>
          <c:order val="2"/>
          <c:tx>
            <c:strRef>
              <c:f>PivotYear!$D$4:$D$5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1-9D4F-A12F-BD62123C3730}"/>
            </c:ext>
          </c:extLst>
        </c:ser>
        <c:ser>
          <c:idx val="3"/>
          <c:order val="3"/>
          <c:tx>
            <c:strRef>
              <c:f>PivotYear!$E$4:$E$5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1-9D4F-A12F-BD62123C3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1597551"/>
        <c:axId val="1945742911"/>
      </c:lineChart>
      <c:catAx>
        <c:axId val="19915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742911"/>
        <c:crosses val="autoZero"/>
        <c:auto val="1"/>
        <c:lblAlgn val="ctr"/>
        <c:lblOffset val="100"/>
        <c:noMultiLvlLbl val="0"/>
      </c:catAx>
      <c:valAx>
        <c:axId val="19457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59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[excel_Starter.xlsx]Others!PivotTable4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Others!$B$71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Others!$A$72:$A$81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Others!$B$72:$B$81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1225</c:v>
                </c:pt>
                <c:pt idx="7">
                  <c:v>950</c:v>
                </c:pt>
                <c:pt idx="8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F-462E-A236-AE8A8AA3C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833152"/>
        <c:axId val="950843136"/>
      </c:lineChart>
      <c:catAx>
        <c:axId val="95083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843136"/>
        <c:crosses val="autoZero"/>
        <c:auto val="1"/>
        <c:lblAlgn val="ctr"/>
        <c:lblOffset val="100"/>
        <c:noMultiLvlLbl val="0"/>
      </c:catAx>
      <c:valAx>
        <c:axId val="95084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83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184150</xdr:rowOff>
    </xdr:from>
    <xdr:to>
      <xdr:col>14</xdr:col>
      <xdr:colOff>292100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E924C-2D6E-8145-9557-9BD963709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69850</xdr:rowOff>
    </xdr:from>
    <xdr:to>
      <xdr:col>19</xdr:col>
      <xdr:colOff>774700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8DD5-B0EC-D44D-A530-79CB131D9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50800</xdr:rowOff>
    </xdr:from>
    <xdr:to>
      <xdr:col>16</xdr:col>
      <xdr:colOff>304800</xdr:colOff>
      <xdr:row>32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E18309-943B-114C-A44A-974C64394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100012</xdr:colOff>
      <xdr:row>68</xdr:row>
      <xdr:rowOff>95250</xdr:rowOff>
    </xdr:from>
    <xdr:to>
      <xdr:col>16</xdr:col>
      <xdr:colOff>71437</xdr:colOff>
      <xdr:row>82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lvia Lin" refreshedDate="43788.949538773151" createdVersion="6" refreshedVersion="6" minRefreshableVersion="3" recordCount="4114" xr:uid="{00000000-000A-0000-FFFF-FFFF00000000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lvia Lin" refreshedDate="43788.964601504631" createdVersion="6" refreshedVersion="6" minRefreshableVersion="3" recordCount="4114" xr:uid="{00000000-000A-0000-FFFF-FFFF02000000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3:T57" firstHeaderRow="1" firstDataRow="3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percent" fld="5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71:B81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id" fld="0" subtotal="count" baseField="21" baseItem="1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3:F4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27" firstHeaderRow="1" firstDataRow="3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Percent" fld="5" subtotal="count" showDataAs="percentOfRow" baseField="0" baseItem="0" numFmtId="10"/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8"/>
  <sheetViews>
    <sheetView zoomScale="92" zoomScaleNormal="100" workbookViewId="0">
      <pane ySplit="1" topLeftCell="A2" activePane="bottomLeft" state="frozen"/>
      <selection activeCell="B1" sqref="B1"/>
      <selection pane="bottomLeft" activeCell="C12" sqref="C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style="6" bestFit="1" customWidth="1"/>
    <col min="16" max="16" width="14.5" bestFit="1" customWidth="1"/>
    <col min="17" max="17" width="10.33203125" bestFit="1" customWidth="1"/>
    <col min="18" max="18" width="11.1640625" bestFit="1" customWidth="1"/>
    <col min="19" max="19" width="19.83203125" style="5" bestFit="1" customWidth="1"/>
    <col min="20" max="20" width="18.6640625" style="5" bestFit="1" customWidth="1"/>
  </cols>
  <sheetData>
    <row r="1" spans="1:20" ht="1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t="s">
        <v>8307</v>
      </c>
      <c r="Q1" s="7" t="s">
        <v>8308</v>
      </c>
      <c r="R1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 xml:space="preserve"> (E2/D2 ) *100</f>
        <v>136.85882352941178</v>
      </c>
      <c r="P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 xml:space="preserve"> (E66/D66 ) *100</f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5">
        <f t="shared" ref="S67:S130" si="10">(((J67/60)/60)/24)+DATE(1970,1,1)</f>
        <v>41835.821226851855</v>
      </c>
      <c r="T67" s="5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 xml:space="preserve"> (E130/D130 ) *100</f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5">
        <f t="shared" ref="S131:S194" si="16">(((J131/60)/60)/24)+DATE(1970,1,1)</f>
        <v>41882.937303240738</v>
      </c>
      <c r="T131" s="5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 xml:space="preserve"> (E194/D194 ) *100</f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5">
        <f t="shared" ref="S195:S258" si="22">(((J195/60)/60)/24)+DATE(1970,1,1)</f>
        <v>41911.934791666667</v>
      </c>
      <c r="T195" s="5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 xml:space="preserve"> (E258/D258 ) *100</f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5">
        <f t="shared" ref="S259:S322" si="28">(((J259/60)/60)/24)+DATE(1970,1,1)</f>
        <v>42479.626875000002</v>
      </c>
      <c r="T259" s="5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 xml:space="preserve"> (E322/D322 ) *100</f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5">
        <f t="shared" ref="S323:S386" si="34">(((J323/60)/60)/24)+DATE(1970,1,1)</f>
        <v>42647.446597222224</v>
      </c>
      <c r="T323" s="5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 xml:space="preserve"> (E386/D386 ) *100</f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5">
        <f t="shared" ref="S387:S450" si="40">(((J387/60)/60)/24)+DATE(1970,1,1)</f>
        <v>41934.584502314814</v>
      </c>
      <c r="T387" s="5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 xml:space="preserve"> (E450/D450 ) *100</f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5">
        <f t="shared" ref="S451:S514" si="46">(((J451/60)/60)/24)+DATE(1970,1,1)</f>
        <v>41534.568113425928</v>
      </c>
      <c r="T451" s="5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 xml:space="preserve"> (E514/D514 ) *100</f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5">
        <f t="shared" ref="S515:S578" si="52">(((J515/60)/60)/24)+DATE(1970,1,1)</f>
        <v>42552.653993055559</v>
      </c>
      <c r="T515" s="5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 xml:space="preserve"> (E578/D578 ) *100</f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5">
        <f t="shared" ref="S579:S642" si="58">(((J579/60)/60)/24)+DATE(1970,1,1)</f>
        <v>42450.589143518519</v>
      </c>
      <c r="T579" s="5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 xml:space="preserve"> (E642/D642 ) *100</f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5">
        <f t="shared" ref="S643:S706" si="64">(((J643/60)/60)/24)+DATE(1970,1,1)</f>
        <v>42199.57</v>
      </c>
      <c r="T643" s="5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 xml:space="preserve"> (E706/D706 ) *100</f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5">
        <f t="shared" ref="S707:S770" si="70">(((J707/60)/60)/24)+DATE(1970,1,1)</f>
        <v>42726.491643518515</v>
      </c>
      <c r="T707" s="5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 xml:space="preserve"> (E770/D770 ) *100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5">
        <f t="shared" ref="S771:S834" si="76">(((J771/60)/60)/24)+DATE(1970,1,1)</f>
        <v>41604.996458333335</v>
      </c>
      <c r="T771" s="5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 xml:space="preserve"> (E834/D834 ) *100</f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5">
        <f t="shared" ref="S835:S898" si="82">(((J835/60)/60)/24)+DATE(1970,1,1)</f>
        <v>41718.878182870372</v>
      </c>
      <c r="T835" s="5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 xml:space="preserve"> (E898/D898 ) *100</f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5">
        <f t="shared" ref="S899:S962" si="88">(((J899/60)/60)/24)+DATE(1970,1,1)</f>
        <v>41211.688750000001</v>
      </c>
      <c r="T899" s="5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 xml:space="preserve"> (E962/D962 ) *100</f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5">
        <f t="shared" ref="S963:S1026" si="94">(((J963/60)/60)/24)+DATE(1970,1,1)</f>
        <v>42740.693692129629</v>
      </c>
      <c r="T963" s="5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 xml:space="preserve"> (E1026/D1026 ) *100</f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5">
        <f t="shared" ref="S1027:S1090" si="100">(((J1027/60)/60)/24)+DATE(1970,1,1)</f>
        <v>42049.833761574075</v>
      </c>
      <c r="T1027" s="5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 xml:space="preserve"> (E1090/D1090 ) *100</f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5">
        <f t="shared" ref="S1091:S1154" si="106">(((J1091/60)/60)/24)+DATE(1970,1,1)</f>
        <v>42151.189525462964</v>
      </c>
      <c r="T1091" s="5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 xml:space="preserve"> (E1154/D1154 ) *100</f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5">
        <f t="shared" ref="S1155:S1218" si="112">(((J1155/60)/60)/24)+DATE(1970,1,1)</f>
        <v>42143.714178240742</v>
      </c>
      <c r="T1155" s="5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 xml:space="preserve"> (E1218/D1218 ) *100</f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5">
        <f t="shared" ref="S1219:S1282" si="118">(((J1219/60)/60)/24)+DATE(1970,1,1)</f>
        <v>42535.809490740736</v>
      </c>
      <c r="T1219" s="5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 xml:space="preserve"> (E1282/D1282 ) *100</f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5">
        <f t="shared" ref="S1283:S1346" si="124">(((J1283/60)/60)/24)+DATE(1970,1,1)</f>
        <v>41463.743472222224</v>
      </c>
      <c r="T1283" s="5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 xml:space="preserve"> (E1346/D1346 ) *100</f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5">
        <f t="shared" ref="S1347:S1410" si="130">(((J1347/60)/60)/24)+DATE(1970,1,1)</f>
        <v>41799.814340277779</v>
      </c>
      <c r="T1347" s="5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 xml:space="preserve"> (E1410/D1410 ) *100</f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5">
        <f t="shared" ref="S1411:S1474" si="136">(((J1411/60)/60)/24)+DATE(1970,1,1)</f>
        <v>41945.133506944447</v>
      </c>
      <c r="T1411" s="5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 xml:space="preserve"> (E1474/D1474 ) *100</f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5">
        <f t="shared" ref="S1475:S1538" si="142">(((J1475/60)/60)/24)+DATE(1970,1,1)</f>
        <v>40939.979618055557</v>
      </c>
      <c r="T1475" s="5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 xml:space="preserve"> (E1538/D1538 ) *100</f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5">
        <f t="shared" ref="S1539:S1602" si="148">(((J1539/60)/60)/24)+DATE(1970,1,1)</f>
        <v>42552.315127314811</v>
      </c>
      <c r="T1539" s="5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 xml:space="preserve"> (E1602/D1602 ) *100</f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5">
        <f t="shared" ref="S1603:S1666" si="154">(((J1603/60)/60)/24)+DATE(1970,1,1)</f>
        <v>40638.092974537038</v>
      </c>
      <c r="T1603" s="5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 xml:space="preserve"> (E1666/D1666 ) *100</f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5">
        <f t="shared" ref="S1667:S1730" si="160">(((J1667/60)/60)/24)+DATE(1970,1,1)</f>
        <v>40564.649456018517</v>
      </c>
      <c r="T1667" s="5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 xml:space="preserve"> (E1730/D1730 ) *100</f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5">
        <f t="shared" ref="S1731:S1794" si="166">(((J1731/60)/60)/24)+DATE(1970,1,1)</f>
        <v>42471.052152777775</v>
      </c>
      <c r="T1731" s="5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 xml:space="preserve"> (E1794/D1794 ) *100</f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5">
        <f t="shared" ref="S1795:S1858" si="172">(((J1795/60)/60)/24)+DATE(1970,1,1)</f>
        <v>41940.89166666667</v>
      </c>
      <c r="T1795" s="5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 xml:space="preserve"> (E1858/D1858 ) *100</f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5">
        <f t="shared" ref="S1859:S1922" si="178">(((J1859/60)/60)/24)+DATE(1970,1,1)</f>
        <v>41864.76866898148</v>
      </c>
      <c r="T1859" s="5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 xml:space="preserve"> (E1922/D1922 ) *100</f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5">
        <f t="shared" ref="S1923:S1986" si="184">(((J1923/60)/60)/24)+DATE(1970,1,1)</f>
        <v>41074.221562500003</v>
      </c>
      <c r="T1923" s="5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 xml:space="preserve"> (E1986/D1986 ) *100</f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5">
        <f t="shared" ref="S1987:S2050" si="190">(((J1987/60)/60)/24)+DATE(1970,1,1)</f>
        <v>42555.698738425926</v>
      </c>
      <c r="T1987" s="5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 xml:space="preserve"> (E2050/D2050 ) *100</f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5">
        <f t="shared" ref="S2051:S2114" si="196">(((J2051/60)/60)/24)+DATE(1970,1,1)</f>
        <v>41575.527349537035</v>
      </c>
      <c r="T2051" s="5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 xml:space="preserve"> (E2114/D2114 ) *100</f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5">
        <f t="shared" ref="S2115:S2178" si="202">(((J2115/60)/60)/24)+DATE(1970,1,1)</f>
        <v>41870.86546296296</v>
      </c>
      <c r="T2115" s="5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 xml:space="preserve"> (E2178/D2178 ) *100</f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5">
        <f t="shared" ref="S2179:S2242" si="208">(((J2179/60)/60)/24)+DATE(1970,1,1)</f>
        <v>42502.250775462962</v>
      </c>
      <c r="T2179" s="5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 xml:space="preserve"> (E2242/D2242 ) *100</f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5">
        <f t="shared" ref="S2243:S2306" si="214">(((J2243/60)/60)/24)+DATE(1970,1,1)</f>
        <v>42766.827546296292</v>
      </c>
      <c r="T2243" s="5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 xml:space="preserve"> (E2306/D2306 ) *100</f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5">
        <f t="shared" ref="S2307:S2370" si="220">(((J2307/60)/60)/24)+DATE(1970,1,1)</f>
        <v>41834.695277777777</v>
      </c>
      <c r="T2307" s="5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 xml:space="preserve"> (E2370/D2370 ) *100</f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5">
        <f t="shared" ref="S2371:S2434" si="226">(((J2371/60)/60)/24)+DATE(1970,1,1)</f>
        <v>42380.812627314815</v>
      </c>
      <c r="T2371" s="5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 xml:space="preserve"> (E2434/D2434 ) *100</f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5">
        <f t="shared" ref="S2435:S2498" si="232">(((J2435/60)/60)/24)+DATE(1970,1,1)</f>
        <v>42397.89980324074</v>
      </c>
      <c r="T2435" s="5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 xml:space="preserve"> (E2498/D2498 ) *100</f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5">
        <f t="shared" ref="S2499:S2562" si="238">(((J2499/60)/60)/24)+DATE(1970,1,1)</f>
        <v>40730.878912037035</v>
      </c>
      <c r="T2499" s="5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 xml:space="preserve"> (E2562/D2562 ) *100</f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5">
        <f t="shared" ref="S2563:S2626" si="244">(((J2563/60)/60)/24)+DATE(1970,1,1)</f>
        <v>42260.528807870374</v>
      </c>
      <c r="T2563" s="5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 xml:space="preserve"> (E2626/D2626 ) *100</f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5">
        <f t="shared" ref="S2627:S2690" si="250">(((J2627/60)/60)/24)+DATE(1970,1,1)</f>
        <v>42658.810277777782</v>
      </c>
      <c r="T2627" s="5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 xml:space="preserve"> (E2690/D2690 ) *100</f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5">
        <f t="shared" ref="S2691:S2754" si="256">(((J2691/60)/60)/24)+DATE(1970,1,1)</f>
        <v>42551.961689814809</v>
      </c>
      <c r="T2691" s="5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 xml:space="preserve"> (E2754/D2754 ) *100</f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5">
        <f t="shared" ref="S2755:S2818" si="262">(((J2755/60)/60)/24)+DATE(1970,1,1)</f>
        <v>41117.900729166664</v>
      </c>
      <c r="T2755" s="5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 xml:space="preserve"> (E2818/D2818 ) *100</f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5">
        <f t="shared" ref="S2819:S2882" si="268">(((J2819/60)/60)/24)+DATE(1970,1,1)</f>
        <v>42023.634976851856</v>
      </c>
      <c r="T2819" s="5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 xml:space="preserve"> (E2882/D2882 ) *100</f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5">
        <f t="shared" ref="S2883:S2946" si="274">(((J2883/60)/60)/24)+DATE(1970,1,1)</f>
        <v>41916.597638888888</v>
      </c>
      <c r="T2883" s="5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 xml:space="preserve"> (E2946/D2946 ) *100</f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5">
        <f t="shared" ref="S2947:S3010" si="280">(((J2947/60)/60)/24)+DATE(1970,1,1)</f>
        <v>42118.139583333337</v>
      </c>
      <c r="T2947" s="5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 xml:space="preserve"> (E3010/D3010 ) *100</f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5">
        <f t="shared" ref="S3011:S3074" si="286">(((J3011/60)/60)/24)+DATE(1970,1,1)</f>
        <v>41939.569907407407</v>
      </c>
      <c r="T3011" s="5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 xml:space="preserve"> (E3074/D3074 ) *100</f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5">
        <f t="shared" ref="S3075:S3138" si="292">(((J3075/60)/60)/24)+DATE(1970,1,1)</f>
        <v>42111.684027777781</v>
      </c>
      <c r="T3075" s="5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 xml:space="preserve"> (E3138/D3138 ) *100</f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5">
        <f t="shared" ref="S3139:S3202" si="298">(((J3139/60)/60)/24)+DATE(1970,1,1)</f>
        <v>42807.885057870371</v>
      </c>
      <c r="T3139" s="5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 xml:space="preserve"> (E3202/D3202 ) *100</f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5">
        <f t="shared" ref="S3203:S3266" si="304">(((J3203/60)/60)/24)+DATE(1970,1,1)</f>
        <v>41861.767094907409</v>
      </c>
      <c r="T3203" s="5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 xml:space="preserve"> (E3266/D3266 ) *100</f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5">
        <f t="shared" ref="S3267:S3330" si="310">(((J3267/60)/60)/24)+DATE(1970,1,1)</f>
        <v>42311.711979166663</v>
      </c>
      <c r="T3267" s="5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 xml:space="preserve"> (E3330/D3330 ) *100</f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5">
        <f t="shared" ref="S3331:S3394" si="316">(((J3331/60)/60)/24)+DATE(1970,1,1)</f>
        <v>41837.323009259257</v>
      </c>
      <c r="T3331" s="5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 xml:space="preserve"> (E3394/D3394 ) *100</f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5">
        <f t="shared" ref="S3395:S3458" si="322">(((J3395/60)/60)/24)+DATE(1970,1,1)</f>
        <v>41923.921643518523</v>
      </c>
      <c r="T3395" s="5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 xml:space="preserve"> (E3458/D3458 ) *100</f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5">
        <f t="shared" ref="S3459:S3522" si="328">(((J3459/60)/60)/24)+DATE(1970,1,1)</f>
        <v>42016.706678240742</v>
      </c>
      <c r="T3459" s="5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 xml:space="preserve"> (E3522/D3522 ) *100</f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5">
        <f t="shared" ref="S3523:S3586" si="334">(((J3523/60)/60)/24)+DATE(1970,1,1)</f>
        <v>41881.361342592594</v>
      </c>
      <c r="T3523" s="5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 xml:space="preserve"> (E3586/D3586 ) *100</f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5">
        <f t="shared" ref="S3587:S3650" si="340">(((J3587/60)/60)/24)+DATE(1970,1,1)</f>
        <v>41964.716319444444</v>
      </c>
      <c r="T3587" s="5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 xml:space="preserve"> (E3650/D3650 ) *100</f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5">
        <f t="shared" ref="S3651:S3714" si="346">(((J3651/60)/60)/24)+DATE(1970,1,1)</f>
        <v>41780.712893518517</v>
      </c>
      <c r="T3651" s="5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 xml:space="preserve"> (E3714/D3714 ) *100</f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5">
        <f t="shared" ref="S3715:S3778" si="352">(((J3715/60)/60)/24)+DATE(1970,1,1)</f>
        <v>42505.738032407404</v>
      </c>
      <c r="T3715" s="5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 xml:space="preserve"> (E3778/D3778 ) *100</f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5">
        <f t="shared" ref="S3779:S3842" si="358">(((J3779/60)/60)/24)+DATE(1970,1,1)</f>
        <v>41887.111354166671</v>
      </c>
      <c r="T3779" s="5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 xml:space="preserve"> (E3842/D3842 ) *100</f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5">
        <f t="shared" ref="S3843:S3906" si="364">(((J3843/60)/60)/24)+DATE(1970,1,1)</f>
        <v>41780.785729166666</v>
      </c>
      <c r="T3843" s="5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 xml:space="preserve"> (E3906/D3906 ) *100</f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5">
        <f t="shared" ref="S3907:S3970" si="370">(((J3907/60)/60)/24)+DATE(1970,1,1)</f>
        <v>42124.623877314814</v>
      </c>
      <c r="T3907" s="5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 xml:space="preserve"> (E3970/D3970 ) *100</f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5">
        <f t="shared" ref="S3971:S4034" si="376">(((J3971/60)/60)/24)+DATE(1970,1,1)</f>
        <v>42601.854699074072</v>
      </c>
      <c r="T3971" s="5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 xml:space="preserve"> (E4034/D4034 ) *100</f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5">
        <f t="shared" ref="S4035:S4098" si="382">(((J4035/60)/60)/24)+DATE(1970,1,1)</f>
        <v>42614.268796296295</v>
      </c>
      <c r="T4035" s="5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 xml:space="preserve"> (E4098/D4098 ) *100</f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5">
        <f t="shared" ref="S4099:S4115" si="388">(((J4099/60)/60)/24)+DATE(1970,1,1)</f>
        <v>42344.824502314819</v>
      </c>
      <c r="T4099" s="5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  <row r="4116" spans="1:20" s="15" customFormat="1" x14ac:dyDescent="0.2">
      <c r="A4116" s="15" t="s">
        <v>8416</v>
      </c>
      <c r="B4116" s="16"/>
      <c r="C4116" s="16"/>
      <c r="D4116" s="15">
        <f>MEDIAN(D1:D4115)</f>
        <v>5000</v>
      </c>
      <c r="O4116" s="17"/>
      <c r="S4116" s="18"/>
      <c r="T4116" s="18"/>
    </row>
    <row r="4117" spans="1:20" s="15" customFormat="1" x14ac:dyDescent="0.2">
      <c r="A4117" s="15" t="s">
        <v>8417</v>
      </c>
      <c r="B4117" s="16"/>
      <c r="C4117" s="16"/>
      <c r="D4117" s="15">
        <f>MIN(D1:D4115)</f>
        <v>1</v>
      </c>
      <c r="O4117" s="17"/>
      <c r="S4117" s="18">
        <f>MIN(S1:S4115)</f>
        <v>39950.163344907407</v>
      </c>
      <c r="T4117" s="18">
        <f>MIN(T1:T4115)</f>
        <v>40035.80972222222</v>
      </c>
    </row>
    <row r="4118" spans="1:20" s="15" customFormat="1" x14ac:dyDescent="0.2">
      <c r="A4118" s="15" t="s">
        <v>8418</v>
      </c>
      <c r="B4118" s="16"/>
      <c r="C4118" s="16"/>
      <c r="D4118" s="15">
        <f>MAX(D1:D4115)</f>
        <v>100000000</v>
      </c>
      <c r="O4118" s="17"/>
      <c r="S4118" s="18">
        <f>MAX(S1:S4115)</f>
        <v>42809.645914351851</v>
      </c>
      <c r="T4118" s="18">
        <f>MAX(T1:T4115)</f>
        <v>42858.8</v>
      </c>
    </row>
  </sheetData>
  <conditionalFormatting sqref="F1:F1048576">
    <cfRule type="containsText" dxfId="3" priority="2" operator="containsText" text="can">
      <formula>NOT(ISERROR(SEARCH("can",F1)))</formula>
    </cfRule>
    <cfRule type="containsText" dxfId="2" priority="3" operator="containsText" text="fail">
      <formula>NOT(ISERROR(SEARCH("fail",F1)))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D36" sqref="D36"/>
    </sheetView>
  </sheetViews>
  <sheetFormatPr baseColWidth="10" defaultColWidth="11.5" defaultRowHeight="15" x14ac:dyDescent="0.2"/>
  <cols>
    <col min="1" max="1" width="17" bestFit="1" customWidth="1"/>
    <col min="2" max="2" width="16.33203125" customWidth="1"/>
    <col min="3" max="3" width="6.1640625" customWidth="1"/>
    <col min="4" max="4" width="8.83203125" bestFit="1" customWidth="1"/>
    <col min="5" max="5" width="4.33203125" customWidth="1"/>
    <col min="6" max="6" width="11.33203125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8312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47"/>
  <sheetViews>
    <sheetView workbookViewId="0">
      <selection activeCell="B22" sqref="B22"/>
    </sheetView>
  </sheetViews>
  <sheetFormatPr baseColWidth="10" defaultColWidth="11.5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8365</v>
      </c>
      <c r="B4" s="8" t="s">
        <v>8312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10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10" x14ac:dyDescent="0.2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10" x14ac:dyDescent="0.2">
      <c r="A35" s="9" t="s">
        <v>8353</v>
      </c>
      <c r="B35" s="10">
        <v>40</v>
      </c>
      <c r="C35" s="10"/>
      <c r="D35" s="10"/>
      <c r="E35" s="10"/>
      <c r="F35" s="10">
        <v>40</v>
      </c>
      <c r="J35" s="9" t="s">
        <v>8354</v>
      </c>
    </row>
    <row r="36" spans="1:10" x14ac:dyDescent="0.2">
      <c r="A36" s="9" t="s">
        <v>8354</v>
      </c>
      <c r="B36" s="10"/>
      <c r="C36" s="10"/>
      <c r="D36" s="10"/>
      <c r="E36" s="10">
        <v>60</v>
      </c>
      <c r="F36" s="10">
        <v>60</v>
      </c>
      <c r="J36" s="9" t="s">
        <v>8352</v>
      </c>
    </row>
    <row r="37" spans="1:10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  <c r="J37" s="9" t="s">
        <v>8331</v>
      </c>
    </row>
    <row r="38" spans="1:10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  <c r="J38" s="9" t="s">
        <v>8336</v>
      </c>
    </row>
    <row r="39" spans="1:10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  <c r="J39" s="9" t="s">
        <v>8340</v>
      </c>
    </row>
    <row r="40" spans="1:10" x14ac:dyDescent="0.2">
      <c r="A40" s="9" t="s">
        <v>8358</v>
      </c>
      <c r="B40" s="10"/>
      <c r="C40" s="10"/>
      <c r="D40" s="10"/>
      <c r="E40" s="10">
        <v>80</v>
      </c>
      <c r="F40" s="10">
        <v>80</v>
      </c>
      <c r="J40" s="9" t="s">
        <v>8344</v>
      </c>
    </row>
    <row r="41" spans="1:10" x14ac:dyDescent="0.2">
      <c r="A41" s="9" t="s">
        <v>8359</v>
      </c>
      <c r="B41" s="10"/>
      <c r="C41" s="10"/>
      <c r="D41" s="10"/>
      <c r="E41" s="10">
        <v>60</v>
      </c>
      <c r="F41" s="10">
        <v>60</v>
      </c>
      <c r="J41" s="9" t="s">
        <v>8349</v>
      </c>
    </row>
    <row r="42" spans="1:10" x14ac:dyDescent="0.2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  <c r="J42" s="9" t="s">
        <v>8350</v>
      </c>
    </row>
    <row r="43" spans="1:10" x14ac:dyDescent="0.2">
      <c r="A43" s="9" t="s">
        <v>8361</v>
      </c>
      <c r="B43" s="10"/>
      <c r="C43" s="10">
        <v>100</v>
      </c>
      <c r="D43" s="10"/>
      <c r="E43" s="10"/>
      <c r="F43" s="10">
        <v>100</v>
      </c>
      <c r="J43" s="9" t="s">
        <v>8358</v>
      </c>
    </row>
    <row r="44" spans="1:10" x14ac:dyDescent="0.2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  <c r="J44" s="9" t="s">
        <v>8359</v>
      </c>
    </row>
    <row r="45" spans="1:10" x14ac:dyDescent="0.2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10" x14ac:dyDescent="0.2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10" x14ac:dyDescent="0.2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8"/>
  <sheetViews>
    <sheetView tabSelected="1" workbookViewId="0">
      <selection activeCell="E12" sqref="E12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8381</v>
      </c>
      <c r="B2" t="s">
        <v>8323</v>
      </c>
    </row>
    <row r="4" spans="1:6" x14ac:dyDescent="0.2">
      <c r="A4" s="8" t="s">
        <v>8380</v>
      </c>
      <c r="B4" s="8" t="s">
        <v>8312</v>
      </c>
    </row>
    <row r="5" spans="1:6" x14ac:dyDescent="0.2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11" t="s">
        <v>8374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11" t="s">
        <v>8375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11" t="s">
        <v>8376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11" t="s">
        <v>8377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11" t="s">
        <v>8368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11" t="s">
        <v>8378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11" t="s">
        <v>8369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11" t="s">
        <v>8370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11" t="s">
        <v>8371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11" t="s">
        <v>8372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11" t="s">
        <v>8373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11" t="s">
        <v>8379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11" t="s">
        <v>8311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workbookViewId="0">
      <selection activeCell="D9" sqref="D9"/>
    </sheetView>
  </sheetViews>
  <sheetFormatPr baseColWidth="10" defaultColWidth="11.5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style="14" bestFit="1" customWidth="1"/>
    <col min="7" max="7" width="15.33203125" bestFit="1" customWidth="1"/>
    <col min="8" max="8" width="18.1640625" bestFit="1" customWidth="1"/>
  </cols>
  <sheetData>
    <row r="1" spans="1:8" ht="16" x14ac:dyDescent="0.25">
      <c r="A1" s="7" t="s">
        <v>8382</v>
      </c>
      <c r="B1" s="7" t="s">
        <v>8383</v>
      </c>
      <c r="C1" s="7" t="s">
        <v>8384</v>
      </c>
      <c r="D1" s="7" t="s">
        <v>8385</v>
      </c>
      <c r="E1" s="7" t="s">
        <v>8386</v>
      </c>
      <c r="F1" s="13" t="s">
        <v>8387</v>
      </c>
      <c r="G1" s="7" t="s">
        <v>8388</v>
      </c>
      <c r="H1" s="7" t="s">
        <v>8389</v>
      </c>
    </row>
    <row r="2" spans="1:8" x14ac:dyDescent="0.2">
      <c r="A2" t="s">
        <v>8390</v>
      </c>
      <c r="B2">
        <f>COUNTIFS(DataSheet!D:D,"&lt;1000",DataSheet!F:F,"successful")</f>
        <v>322</v>
      </c>
      <c r="C2">
        <f>COUNTIFS(DataSheet!D:D,"&lt;1000",DataSheet!F:F,"failed")</f>
        <v>113</v>
      </c>
      <c r="D2" s="12">
        <f>COUNTIFS(DataSheet!D:D,"&lt;1000",DataSheet!F:F,"canceled")</f>
        <v>18</v>
      </c>
      <c r="E2">
        <f>SUM(B2:D2)</f>
        <v>453</v>
      </c>
      <c r="F2" s="14">
        <f t="shared" ref="F2:F13" si="0"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8391</v>
      </c>
      <c r="B3">
        <f>COUNTIFS(DataSheet!D:D,"&gt;=1000",DataSheet!F:F,"successful",DataSheet!D:D,"&lt;5000")</f>
        <v>932</v>
      </c>
      <c r="C3">
        <f>COUNTIFS(DataSheet!D:D,"&gt;=1000",DataSheet!F:F,"failed",DataSheet!D:D,"&lt;5000")</f>
        <v>420</v>
      </c>
      <c r="D3">
        <f>COUNTIFS(DataSheet!D:D,"&gt;=1000",DataSheet!F:F,"canceled",DataSheet!D:D,"&lt;5000")</f>
        <v>60</v>
      </c>
      <c r="E3">
        <f t="shared" ref="E3:E13" si="1">SUM(B3:D3)</f>
        <v>1412</v>
      </c>
      <c r="F3" s="14">
        <f t="shared" si="0"/>
        <v>0.66005665722379603</v>
      </c>
      <c r="G3" s="14">
        <f>C3/E3</f>
        <v>0.29745042492917845</v>
      </c>
      <c r="H3" s="14">
        <f>D3/E3</f>
        <v>4.2492917847025496E-2</v>
      </c>
    </row>
    <row r="4" spans="1:8" x14ac:dyDescent="0.2">
      <c r="A4" t="s">
        <v>8392</v>
      </c>
      <c r="B4">
        <f>COUNTIFS(DataSheet!D:D,"&gt;=5000",DataSheet!F:F,"successful",DataSheet!D:D,"&lt;10000")</f>
        <v>381</v>
      </c>
      <c r="C4">
        <f>COUNTIFS(DataSheet!D:D,"&gt;=5000",DataSheet!F:F,"failed",DataSheet!D:D,"&lt;10000")</f>
        <v>283</v>
      </c>
      <c r="D4">
        <f>COUNTIFS(DataSheet!D:D,"&gt;=5000",DataSheet!F:F,"canceled",DataSheet!D:D,"&lt;10000")</f>
        <v>52</v>
      </c>
      <c r="E4">
        <f t="shared" si="1"/>
        <v>716</v>
      </c>
      <c r="F4" s="14">
        <f t="shared" si="0"/>
        <v>0.53212290502793291</v>
      </c>
      <c r="G4" s="14">
        <f t="shared" ref="G4:G13" si="2">C4/E4</f>
        <v>0.39525139664804471</v>
      </c>
      <c r="H4" s="14">
        <f t="shared" ref="H4:H13" si="3">D4/E4</f>
        <v>7.2625698324022353E-2</v>
      </c>
    </row>
    <row r="5" spans="1:8" x14ac:dyDescent="0.2">
      <c r="A5" t="s">
        <v>8393</v>
      </c>
      <c r="B5">
        <f>COUNTIFS(DataSheet!D:D,"&gt;=10000",DataSheet!F:F,"successful",DataSheet!D:D,"&lt;15000")</f>
        <v>168</v>
      </c>
      <c r="C5">
        <f>COUNTIFS(DataSheet!D:D,"&gt;=10000",DataSheet!F:F,"failed",DataSheet!D:D,"&lt;15000")</f>
        <v>144</v>
      </c>
      <c r="D5">
        <f>COUNTIFS(DataSheet!D:D,"&gt;=10000",DataSheet!F:F,"canceled",DataSheet!D:D,"&lt;15000")</f>
        <v>40</v>
      </c>
      <c r="E5">
        <f t="shared" si="1"/>
        <v>352</v>
      </c>
      <c r="F5" s="14">
        <f t="shared" si="0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8394</v>
      </c>
      <c r="B6">
        <f>COUNTIFS(DataSheet!D:D,"&gt;=15000",DataSheet!F:F,"successful",DataSheet!D:D,"&lt;20000")</f>
        <v>94</v>
      </c>
      <c r="C6">
        <f>COUNTIFS(DataSheet!D:D,"&gt;=15000",DataSheet!F:F,"failed",DataSheet!D:D,"&lt;20000")</f>
        <v>90</v>
      </c>
      <c r="D6">
        <f>COUNTIFS(DataSheet!D:D,"&gt;=15000",DataSheet!F:F,"canceled",DataSheet!D:D,"&lt;20000")</f>
        <v>17</v>
      </c>
      <c r="E6">
        <f t="shared" si="1"/>
        <v>201</v>
      </c>
      <c r="F6" s="14">
        <f t="shared" si="0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8395</v>
      </c>
      <c r="B7">
        <f>COUNTIFS(DataSheet!D:D,"&gt;=20000",DataSheet!F:F,"successful",DataSheet!D:D,"&lt;25000")</f>
        <v>62</v>
      </c>
      <c r="C7">
        <f>COUNTIFS(DataSheet!D:D,"&gt;=20000",DataSheet!F:F,"failed",DataSheet!D:D,"&lt;25000")</f>
        <v>72</v>
      </c>
      <c r="D7">
        <f>COUNTIFS(DataSheet!D:D,"&gt;=20000",DataSheet!F:F,"canceled",DataSheet!D:D,"&lt;25000")</f>
        <v>14</v>
      </c>
      <c r="E7">
        <f t="shared" si="1"/>
        <v>148</v>
      </c>
      <c r="F7" s="14">
        <f t="shared" si="0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8396</v>
      </c>
      <c r="B8">
        <f>COUNTIFS(DataSheet!D:D,"&gt;=25000",DataSheet!F:F,"successful",DataSheet!D:D,"&lt;30000")</f>
        <v>55</v>
      </c>
      <c r="C8">
        <f>COUNTIFS(DataSheet!D:D,"&gt;=25000",DataSheet!F:F,"failed",DataSheet!D:D,"&lt;30000")</f>
        <v>64</v>
      </c>
      <c r="D8">
        <f>COUNTIFS(DataSheet!D:D,"&gt;=25000",DataSheet!F:F,"canceled",DataSheet!D:D,"&lt;30000")</f>
        <v>18</v>
      </c>
      <c r="E8">
        <f t="shared" si="1"/>
        <v>137</v>
      </c>
      <c r="F8" s="14">
        <f t="shared" si="0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8397</v>
      </c>
      <c r="B9">
        <f>COUNTIFS(DataSheet!D:D,"&gt;=30000",DataSheet!F:F,"successful",DataSheet!D:D,"&lt;35000")</f>
        <v>32</v>
      </c>
      <c r="C9">
        <f>COUNTIFS(DataSheet!D:D,"&gt;=30000",DataSheet!F:F,"failed",DataSheet!D:D,"&lt;35000")</f>
        <v>37</v>
      </c>
      <c r="D9">
        <f>COUNTIFS(DataSheet!D:D,"&gt;=30000",DataSheet!F:F,"canceled",DataSheet!D:D,"&lt;35000")</f>
        <v>13</v>
      </c>
      <c r="E9">
        <f t="shared" si="1"/>
        <v>82</v>
      </c>
      <c r="F9" s="14">
        <f t="shared" si="0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8398</v>
      </c>
      <c r="B10">
        <f>COUNTIFS(DataSheet!D:D,"&gt;=35000",DataSheet!F:F,"successful",DataSheet!D:D,"&lt;40000")</f>
        <v>26</v>
      </c>
      <c r="C10">
        <f>COUNTIFS(DataSheet!D:D,"&gt;=35000",DataSheet!F:F,"failed",DataSheet!D:D,"&lt;40000")</f>
        <v>22</v>
      </c>
      <c r="D10">
        <f>COUNTIFS(DataSheet!D:D,"&gt;=35000",DataSheet!F:F,"canceled",DataSheet!D:D,"&lt;40000")</f>
        <v>7</v>
      </c>
      <c r="E10">
        <f t="shared" si="1"/>
        <v>55</v>
      </c>
      <c r="F10" s="14">
        <f t="shared" si="0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8399</v>
      </c>
      <c r="B11">
        <f>COUNTIFS(DataSheet!D:D,"&gt;=40000",DataSheet!F:F,"successful",DataSheet!D:D,"&lt;45000")</f>
        <v>21</v>
      </c>
      <c r="C11">
        <f>COUNTIFS(DataSheet!D:D,"&gt;=40000",DataSheet!F:F,"failed",DataSheet!D:D,"&lt;45000")</f>
        <v>16</v>
      </c>
      <c r="D11">
        <f>COUNTIFS(DataSheet!D:D,"&gt;=40000",DataSheet!F:F,"canceled",DataSheet!D:D,"&lt;45000")</f>
        <v>6</v>
      </c>
      <c r="E11">
        <f t="shared" si="1"/>
        <v>43</v>
      </c>
      <c r="F11" s="14">
        <f t="shared" si="0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8400</v>
      </c>
      <c r="B12">
        <f>COUNTIFS(DataSheet!D:D,"&gt;=45000",DataSheet!F:F,"successful",DataSheet!D:D,"&lt;50000")</f>
        <v>6</v>
      </c>
      <c r="C12">
        <f>COUNTIFS(DataSheet!D:D,"&gt;=45000",DataSheet!F:F,"failed",DataSheet!D:D,"&lt;50000")</f>
        <v>11</v>
      </c>
      <c r="D12">
        <f>COUNTIFS(DataSheet!D:D,"&gt;=45000",DataSheet!F:F,"canceled",DataSheet!D:D,"&lt;50000")</f>
        <v>4</v>
      </c>
      <c r="E12">
        <f t="shared" si="1"/>
        <v>21</v>
      </c>
      <c r="F12" s="14">
        <f t="shared" si="0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8401</v>
      </c>
      <c r="B13">
        <f>COUNTIFS(DataSheet!D:D,"&gt;=50000",DataSheet!F:F,"successful")</f>
        <v>86</v>
      </c>
      <c r="C13">
        <f>COUNTIFS(DataSheet!D:D,"&gt;=50000",DataSheet!F:F,"failed")</f>
        <v>258</v>
      </c>
      <c r="D13">
        <f>COUNTIFS(DataSheet!D:D,"&gt;=50000",DataSheet!F:F,"canceled")</f>
        <v>100</v>
      </c>
      <c r="E13">
        <f t="shared" si="1"/>
        <v>444</v>
      </c>
      <c r="F13" s="14">
        <f t="shared" si="0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ignoredErrors>
    <ignoredError sqref="C3:C5 C6:C7 C8:C13 G2:G3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3:T81"/>
  <sheetViews>
    <sheetView topLeftCell="A52" workbookViewId="0">
      <selection activeCell="A71" sqref="A71:B81"/>
    </sheetView>
  </sheetViews>
  <sheetFormatPr baseColWidth="10" defaultColWidth="13" defaultRowHeight="15" x14ac:dyDescent="0.2"/>
  <cols>
    <col min="1" max="1" width="13.5" bestFit="1" customWidth="1"/>
    <col min="2" max="2" width="14" bestFit="1" customWidth="1"/>
    <col min="3" max="3" width="13.5" bestFit="1" customWidth="1"/>
    <col min="4" max="4" width="7.83203125" bestFit="1" customWidth="1"/>
    <col min="5" max="5" width="13.5" bestFit="1" customWidth="1"/>
    <col min="6" max="6" width="11.33203125" bestFit="1" customWidth="1"/>
    <col min="7" max="7" width="13.5" bestFit="1" customWidth="1"/>
    <col min="8" max="8" width="10" bestFit="1" customWidth="1"/>
    <col min="9" max="9" width="13.5" bestFit="1" customWidth="1"/>
    <col min="10" max="10" width="12.6640625" bestFit="1" customWidth="1"/>
    <col min="11" max="11" width="18.5" bestFit="1" customWidth="1"/>
    <col min="12" max="12" width="8.1640625" bestFit="1" customWidth="1"/>
    <col min="13" max="13" width="13.5" bestFit="1" customWidth="1"/>
    <col min="14" max="14" width="8.1640625" bestFit="1" customWidth="1"/>
    <col min="15" max="15" width="13.5" bestFit="1" customWidth="1"/>
    <col min="16" max="16" width="8.1640625" bestFit="1" customWidth="1"/>
    <col min="17" max="17" width="13.5" bestFit="1" customWidth="1"/>
    <col min="18" max="18" width="8.1640625" bestFit="1" customWidth="1"/>
    <col min="19" max="19" width="18.5" bestFit="1" customWidth="1"/>
    <col min="20" max="20" width="12.6640625" bestFit="1" customWidth="1"/>
  </cols>
  <sheetData>
    <row r="3" spans="1:11" x14ac:dyDescent="0.2">
      <c r="B3" s="8" t="s">
        <v>8312</v>
      </c>
    </row>
    <row r="4" spans="1:11" x14ac:dyDescent="0.2">
      <c r="B4" t="s">
        <v>8220</v>
      </c>
      <c r="D4" t="s">
        <v>8221</v>
      </c>
      <c r="F4" t="s">
        <v>8222</v>
      </c>
      <c r="H4" t="s">
        <v>8219</v>
      </c>
      <c r="J4" t="s">
        <v>8403</v>
      </c>
      <c r="K4" t="s">
        <v>8402</v>
      </c>
    </row>
    <row r="5" spans="1:11" x14ac:dyDescent="0.2">
      <c r="A5" s="8" t="s">
        <v>8310</v>
      </c>
      <c r="B5" t="s">
        <v>8404</v>
      </c>
      <c r="C5" t="s">
        <v>8380</v>
      </c>
      <c r="D5" t="s">
        <v>8404</v>
      </c>
      <c r="E5" t="s">
        <v>8380</v>
      </c>
      <c r="F5" t="s">
        <v>8404</v>
      </c>
      <c r="G5" t="s">
        <v>8380</v>
      </c>
      <c r="H5" t="s">
        <v>8404</v>
      </c>
      <c r="I5" t="s">
        <v>8380</v>
      </c>
    </row>
    <row r="6" spans="1:11" x14ac:dyDescent="0.2">
      <c r="A6" s="9" t="s">
        <v>8239</v>
      </c>
      <c r="B6" s="14">
        <v>0</v>
      </c>
      <c r="C6" s="10"/>
      <c r="D6" s="14">
        <v>0.33333333333333331</v>
      </c>
      <c r="E6" s="10">
        <v>2</v>
      </c>
      <c r="F6" s="14">
        <v>0.16666666666666666</v>
      </c>
      <c r="G6" s="10">
        <v>1</v>
      </c>
      <c r="H6" s="14">
        <v>0.5</v>
      </c>
      <c r="I6" s="10">
        <v>3</v>
      </c>
      <c r="J6" s="14">
        <v>1</v>
      </c>
      <c r="K6" s="10">
        <v>6</v>
      </c>
    </row>
    <row r="7" spans="1:11" x14ac:dyDescent="0.2">
      <c r="A7" s="9" t="s">
        <v>8226</v>
      </c>
      <c r="B7" s="14">
        <v>0.1891891891891892</v>
      </c>
      <c r="C7" s="10">
        <v>14</v>
      </c>
      <c r="D7" s="14">
        <v>0.55405405405405406</v>
      </c>
      <c r="E7" s="10">
        <v>41</v>
      </c>
      <c r="F7" s="14">
        <v>0</v>
      </c>
      <c r="G7" s="10"/>
      <c r="H7" s="14">
        <v>0.25675675675675674</v>
      </c>
      <c r="I7" s="10">
        <v>19</v>
      </c>
      <c r="J7" s="14">
        <v>1</v>
      </c>
      <c r="K7" s="10">
        <v>74</v>
      </c>
    </row>
    <row r="8" spans="1:11" x14ac:dyDescent="0.2">
      <c r="A8" s="9" t="s">
        <v>8242</v>
      </c>
      <c r="B8" s="14">
        <v>0</v>
      </c>
      <c r="C8" s="10"/>
      <c r="D8" s="14">
        <v>0.5</v>
      </c>
      <c r="E8" s="10">
        <v>1</v>
      </c>
      <c r="F8" s="14">
        <v>0</v>
      </c>
      <c r="G8" s="10"/>
      <c r="H8" s="14">
        <v>0.5</v>
      </c>
      <c r="I8" s="10">
        <v>1</v>
      </c>
      <c r="J8" s="14">
        <v>1</v>
      </c>
      <c r="K8" s="10">
        <v>2</v>
      </c>
    </row>
    <row r="9" spans="1:11" x14ac:dyDescent="0.2">
      <c r="A9" s="9" t="s">
        <v>8229</v>
      </c>
      <c r="B9" s="14">
        <v>0.11643835616438356</v>
      </c>
      <c r="C9" s="10">
        <v>17</v>
      </c>
      <c r="D9" s="14">
        <v>0.43835616438356162</v>
      </c>
      <c r="E9" s="10">
        <v>64</v>
      </c>
      <c r="F9" s="14">
        <v>6.8493150684931503E-3</v>
      </c>
      <c r="G9" s="10">
        <v>1</v>
      </c>
      <c r="H9" s="14">
        <v>0.43835616438356162</v>
      </c>
      <c r="I9" s="10">
        <v>64</v>
      </c>
      <c r="J9" s="14">
        <v>1</v>
      </c>
      <c r="K9" s="10">
        <v>146</v>
      </c>
    </row>
    <row r="10" spans="1:11" x14ac:dyDescent="0.2">
      <c r="A10" s="9" t="s">
        <v>8240</v>
      </c>
      <c r="B10" s="14">
        <v>0.5</v>
      </c>
      <c r="C10" s="10">
        <v>3</v>
      </c>
      <c r="D10" s="14">
        <v>0.33333333333333331</v>
      </c>
      <c r="E10" s="10">
        <v>2</v>
      </c>
      <c r="F10" s="14">
        <v>0</v>
      </c>
      <c r="G10" s="10"/>
      <c r="H10" s="14">
        <v>0.16666666666666666</v>
      </c>
      <c r="I10" s="10">
        <v>1</v>
      </c>
      <c r="J10" s="14">
        <v>1</v>
      </c>
      <c r="K10" s="10">
        <v>6</v>
      </c>
    </row>
    <row r="11" spans="1:11" x14ac:dyDescent="0.2">
      <c r="A11" s="9" t="s">
        <v>8236</v>
      </c>
      <c r="B11" s="14">
        <v>5.6603773584905662E-2</v>
      </c>
      <c r="C11" s="10">
        <v>3</v>
      </c>
      <c r="D11" s="14">
        <v>0.50943396226415094</v>
      </c>
      <c r="E11" s="10">
        <v>27</v>
      </c>
      <c r="F11" s="14">
        <v>0</v>
      </c>
      <c r="G11" s="10"/>
      <c r="H11" s="14">
        <v>0.43396226415094341</v>
      </c>
      <c r="I11" s="10">
        <v>23</v>
      </c>
      <c r="J11" s="14">
        <v>1</v>
      </c>
      <c r="K11" s="10">
        <v>53</v>
      </c>
    </row>
    <row r="12" spans="1:11" x14ac:dyDescent="0.2">
      <c r="A12" s="9" t="s">
        <v>8232</v>
      </c>
      <c r="B12" s="14">
        <v>0.2857142857142857</v>
      </c>
      <c r="C12" s="10">
        <v>4</v>
      </c>
      <c r="D12" s="14">
        <v>0.42857142857142855</v>
      </c>
      <c r="E12" s="10">
        <v>6</v>
      </c>
      <c r="F12" s="14">
        <v>0</v>
      </c>
      <c r="G12" s="10"/>
      <c r="H12" s="14">
        <v>0.2857142857142857</v>
      </c>
      <c r="I12" s="10">
        <v>4</v>
      </c>
      <c r="J12" s="14">
        <v>1</v>
      </c>
      <c r="K12" s="10">
        <v>14</v>
      </c>
    </row>
    <row r="13" spans="1:11" x14ac:dyDescent="0.2">
      <c r="A13" s="9" t="s">
        <v>8227</v>
      </c>
      <c r="B13" s="14">
        <v>4.7619047619047616E-2</v>
      </c>
      <c r="C13" s="10">
        <v>1</v>
      </c>
      <c r="D13" s="14">
        <v>0.42857142857142855</v>
      </c>
      <c r="E13" s="10">
        <v>9</v>
      </c>
      <c r="F13" s="14">
        <v>0</v>
      </c>
      <c r="G13" s="10"/>
      <c r="H13" s="14">
        <v>0.52380952380952384</v>
      </c>
      <c r="I13" s="10">
        <v>11</v>
      </c>
      <c r="J13" s="14">
        <v>1</v>
      </c>
      <c r="K13" s="10">
        <v>21</v>
      </c>
    </row>
    <row r="14" spans="1:11" x14ac:dyDescent="0.2">
      <c r="A14" s="9" t="s">
        <v>8230</v>
      </c>
      <c r="B14" s="14">
        <v>0.18518518518518517</v>
      </c>
      <c r="C14" s="10">
        <v>5</v>
      </c>
      <c r="D14" s="14">
        <v>0.37037037037037035</v>
      </c>
      <c r="E14" s="10">
        <v>10</v>
      </c>
      <c r="F14" s="14">
        <v>7.407407407407407E-2</v>
      </c>
      <c r="G14" s="10">
        <v>2</v>
      </c>
      <c r="H14" s="14">
        <v>0.37037037037037035</v>
      </c>
      <c r="I14" s="10">
        <v>10</v>
      </c>
      <c r="J14" s="14">
        <v>1</v>
      </c>
      <c r="K14" s="10">
        <v>27</v>
      </c>
    </row>
    <row r="15" spans="1:11" x14ac:dyDescent="0.2">
      <c r="A15" s="9" t="s">
        <v>8225</v>
      </c>
      <c r="B15" s="14">
        <v>4.1390728476821195E-2</v>
      </c>
      <c r="C15" s="10">
        <v>25</v>
      </c>
      <c r="D15" s="14">
        <v>0.33940397350993379</v>
      </c>
      <c r="E15" s="10">
        <v>205</v>
      </c>
      <c r="F15" s="14">
        <v>1.3245033112582781E-2</v>
      </c>
      <c r="G15" s="10">
        <v>8</v>
      </c>
      <c r="H15" s="14">
        <v>0.60596026490066224</v>
      </c>
      <c r="I15" s="10">
        <v>366</v>
      </c>
      <c r="J15" s="14">
        <v>1</v>
      </c>
      <c r="K15" s="10">
        <v>604</v>
      </c>
    </row>
    <row r="16" spans="1:11" x14ac:dyDescent="0.2">
      <c r="A16" s="9" t="s">
        <v>8231</v>
      </c>
      <c r="B16" s="14">
        <v>0.33333333333333331</v>
      </c>
      <c r="C16" s="10">
        <v>1</v>
      </c>
      <c r="D16" s="14">
        <v>0.66666666666666663</v>
      </c>
      <c r="E16" s="10">
        <v>2</v>
      </c>
      <c r="F16" s="14">
        <v>0</v>
      </c>
      <c r="G16" s="10"/>
      <c r="H16" s="14">
        <v>0</v>
      </c>
      <c r="I16" s="10"/>
      <c r="J16" s="14">
        <v>1</v>
      </c>
      <c r="K16" s="10">
        <v>3</v>
      </c>
    </row>
    <row r="17" spans="1:11" x14ac:dyDescent="0.2">
      <c r="A17" s="9" t="s">
        <v>8241</v>
      </c>
      <c r="B17" s="14">
        <v>0.13333333333333333</v>
      </c>
      <c r="C17" s="10">
        <v>2</v>
      </c>
      <c r="D17" s="14">
        <v>0.26666666666666666</v>
      </c>
      <c r="E17" s="10">
        <v>4</v>
      </c>
      <c r="F17" s="14">
        <v>6.6666666666666666E-2</v>
      </c>
      <c r="G17" s="10">
        <v>1</v>
      </c>
      <c r="H17" s="14">
        <v>0.53333333333333333</v>
      </c>
      <c r="I17" s="10">
        <v>8</v>
      </c>
      <c r="J17" s="14">
        <v>1</v>
      </c>
      <c r="K17" s="10">
        <v>15</v>
      </c>
    </row>
    <row r="18" spans="1:11" x14ac:dyDescent="0.2">
      <c r="A18" s="9" t="s">
        <v>8237</v>
      </c>
      <c r="B18" s="14">
        <v>0.10344827586206896</v>
      </c>
      <c r="C18" s="10">
        <v>3</v>
      </c>
      <c r="D18" s="14">
        <v>0.65517241379310343</v>
      </c>
      <c r="E18" s="10">
        <v>19</v>
      </c>
      <c r="F18" s="14">
        <v>0</v>
      </c>
      <c r="G18" s="10"/>
      <c r="H18" s="14">
        <v>0.2413793103448276</v>
      </c>
      <c r="I18" s="10">
        <v>7</v>
      </c>
      <c r="J18" s="14">
        <v>1</v>
      </c>
      <c r="K18" s="10">
        <v>29</v>
      </c>
    </row>
    <row r="19" spans="1:11" x14ac:dyDescent="0.2">
      <c r="A19" s="9" t="s">
        <v>8243</v>
      </c>
      <c r="B19" s="14">
        <v>0</v>
      </c>
      <c r="C19" s="10"/>
      <c r="D19" s="14">
        <v>0</v>
      </c>
      <c r="E19" s="10"/>
      <c r="F19" s="14">
        <v>0</v>
      </c>
      <c r="G19" s="10"/>
      <c r="H19" s="14">
        <v>1</v>
      </c>
      <c r="I19" s="10">
        <v>2</v>
      </c>
      <c r="J19" s="14">
        <v>1</v>
      </c>
      <c r="K19" s="10">
        <v>2</v>
      </c>
    </row>
    <row r="20" spans="1:11" x14ac:dyDescent="0.2">
      <c r="A20" s="9" t="s">
        <v>8238</v>
      </c>
      <c r="B20" s="14">
        <v>8.3333333333333329E-2</v>
      </c>
      <c r="C20" s="10">
        <v>1</v>
      </c>
      <c r="D20" s="14">
        <v>0.66666666666666663</v>
      </c>
      <c r="E20" s="10">
        <v>8</v>
      </c>
      <c r="F20" s="14">
        <v>0.25</v>
      </c>
      <c r="G20" s="10">
        <v>3</v>
      </c>
      <c r="H20" s="14">
        <v>0</v>
      </c>
      <c r="I20" s="10"/>
      <c r="J20" s="14">
        <v>1</v>
      </c>
      <c r="K20" s="10">
        <v>12</v>
      </c>
    </row>
    <row r="21" spans="1:11" x14ac:dyDescent="0.2">
      <c r="A21" s="9" t="s">
        <v>8233</v>
      </c>
      <c r="B21" s="14">
        <v>0.19047619047619047</v>
      </c>
      <c r="C21" s="10">
        <v>4</v>
      </c>
      <c r="D21" s="14">
        <v>0.66666666666666663</v>
      </c>
      <c r="E21" s="10">
        <v>14</v>
      </c>
      <c r="F21" s="14">
        <v>4.7619047619047616E-2</v>
      </c>
      <c r="G21" s="10">
        <v>1</v>
      </c>
      <c r="H21" s="14">
        <v>9.5238095238095233E-2</v>
      </c>
      <c r="I21" s="10">
        <v>2</v>
      </c>
      <c r="J21" s="14">
        <v>1</v>
      </c>
      <c r="K21" s="10">
        <v>21</v>
      </c>
    </row>
    <row r="22" spans="1:11" x14ac:dyDescent="0.2">
      <c r="A22" s="9" t="s">
        <v>8234</v>
      </c>
      <c r="B22" s="14">
        <v>0</v>
      </c>
      <c r="C22" s="10"/>
      <c r="D22" s="14">
        <v>0.7142857142857143</v>
      </c>
      <c r="E22" s="10">
        <v>5</v>
      </c>
      <c r="F22" s="14">
        <v>0</v>
      </c>
      <c r="G22" s="10"/>
      <c r="H22" s="14">
        <v>0.2857142857142857</v>
      </c>
      <c r="I22" s="10">
        <v>2</v>
      </c>
      <c r="J22" s="14">
        <v>1</v>
      </c>
      <c r="K22" s="10">
        <v>7</v>
      </c>
    </row>
    <row r="23" spans="1:11" x14ac:dyDescent="0.2">
      <c r="A23" s="9" t="s">
        <v>8228</v>
      </c>
      <c r="B23" s="14">
        <v>0.33333333333333331</v>
      </c>
      <c r="C23" s="10">
        <v>4</v>
      </c>
      <c r="D23" s="14">
        <v>0.41666666666666669</v>
      </c>
      <c r="E23" s="10">
        <v>5</v>
      </c>
      <c r="F23" s="14">
        <v>0</v>
      </c>
      <c r="G23" s="10"/>
      <c r="H23" s="14">
        <v>0.25</v>
      </c>
      <c r="I23" s="10">
        <v>3</v>
      </c>
      <c r="J23" s="14">
        <v>1</v>
      </c>
      <c r="K23" s="10">
        <v>12</v>
      </c>
    </row>
    <row r="24" spans="1:11" x14ac:dyDescent="0.2">
      <c r="A24" s="9" t="s">
        <v>8235</v>
      </c>
      <c r="B24" s="14">
        <v>0.23809523809523808</v>
      </c>
      <c r="C24" s="10">
        <v>5</v>
      </c>
      <c r="D24" s="14">
        <v>0.42857142857142855</v>
      </c>
      <c r="E24" s="10">
        <v>9</v>
      </c>
      <c r="F24" s="14">
        <v>0</v>
      </c>
      <c r="G24" s="10"/>
      <c r="H24" s="14">
        <v>0.33333333333333331</v>
      </c>
      <c r="I24" s="10">
        <v>7</v>
      </c>
      <c r="J24" s="14">
        <v>1</v>
      </c>
      <c r="K24" s="10">
        <v>21</v>
      </c>
    </row>
    <row r="25" spans="1:11" x14ac:dyDescent="0.2">
      <c r="A25" s="9" t="s">
        <v>8244</v>
      </c>
      <c r="B25" s="14">
        <v>0</v>
      </c>
      <c r="C25" s="10"/>
      <c r="D25" s="14">
        <v>0</v>
      </c>
      <c r="E25" s="10"/>
      <c r="F25" s="14">
        <v>0</v>
      </c>
      <c r="G25" s="10"/>
      <c r="H25" s="14">
        <v>1</v>
      </c>
      <c r="I25" s="10">
        <v>1</v>
      </c>
      <c r="J25" s="14">
        <v>1</v>
      </c>
      <c r="K25" s="10">
        <v>1</v>
      </c>
    </row>
    <row r="26" spans="1:11" x14ac:dyDescent="0.2">
      <c r="A26" s="9" t="s">
        <v>8224</v>
      </c>
      <c r="B26" s="14">
        <v>8.4595128373930212E-2</v>
      </c>
      <c r="C26" s="10">
        <v>257</v>
      </c>
      <c r="D26" s="14">
        <v>0.36109282422646477</v>
      </c>
      <c r="E26" s="10">
        <v>1097</v>
      </c>
      <c r="F26" s="14">
        <v>1.0862409479921E-2</v>
      </c>
      <c r="G26" s="10">
        <v>33</v>
      </c>
      <c r="H26" s="14">
        <v>0.54344963791968404</v>
      </c>
      <c r="I26" s="10">
        <v>1651</v>
      </c>
      <c r="J26" s="14">
        <v>1</v>
      </c>
      <c r="K26" s="10">
        <v>3038</v>
      </c>
    </row>
    <row r="27" spans="1:11" x14ac:dyDescent="0.2">
      <c r="A27" s="9" t="s">
        <v>8311</v>
      </c>
      <c r="B27" s="14">
        <v>8.4832280019445788E-2</v>
      </c>
      <c r="C27" s="10">
        <v>349</v>
      </c>
      <c r="D27" s="14">
        <v>0.37190082644628097</v>
      </c>
      <c r="E27" s="10">
        <v>1530</v>
      </c>
      <c r="F27" s="14">
        <v>1.2153621779290228E-2</v>
      </c>
      <c r="G27" s="10">
        <v>50</v>
      </c>
      <c r="H27" s="14">
        <v>0.53111327175498302</v>
      </c>
      <c r="I27" s="10">
        <v>2185</v>
      </c>
      <c r="J27" s="14">
        <v>1</v>
      </c>
      <c r="K27" s="10">
        <v>4114</v>
      </c>
    </row>
    <row r="33" spans="1:20" x14ac:dyDescent="0.2">
      <c r="A33" s="8" t="s">
        <v>8380</v>
      </c>
      <c r="B33" s="8" t="s">
        <v>8312</v>
      </c>
      <c r="K33" s="8" t="s">
        <v>8312</v>
      </c>
    </row>
    <row r="34" spans="1:20" x14ac:dyDescent="0.2">
      <c r="A34" s="8" t="s">
        <v>8310</v>
      </c>
      <c r="B34" t="s">
        <v>8220</v>
      </c>
      <c r="C34" t="s">
        <v>8221</v>
      </c>
      <c r="D34" t="s">
        <v>8222</v>
      </c>
      <c r="E34" t="s">
        <v>8219</v>
      </c>
      <c r="F34" t="s">
        <v>8311</v>
      </c>
      <c r="K34" t="s">
        <v>8220</v>
      </c>
      <c r="M34" t="s">
        <v>8221</v>
      </c>
      <c r="O34" t="s">
        <v>8222</v>
      </c>
      <c r="Q34" t="s">
        <v>8219</v>
      </c>
      <c r="S34" t="s">
        <v>8402</v>
      </c>
      <c r="T34" t="s">
        <v>8414</v>
      </c>
    </row>
    <row r="35" spans="1:20" x14ac:dyDescent="0.2">
      <c r="A35" s="9" t="s">
        <v>8405</v>
      </c>
      <c r="B35" s="10">
        <v>1</v>
      </c>
      <c r="C35" s="10">
        <v>4</v>
      </c>
      <c r="D35" s="10"/>
      <c r="E35" s="10">
        <v>9</v>
      </c>
      <c r="F35" s="10">
        <v>14</v>
      </c>
      <c r="J35" s="8" t="s">
        <v>8310</v>
      </c>
      <c r="K35" t="s">
        <v>8380</v>
      </c>
      <c r="L35" t="s">
        <v>8415</v>
      </c>
      <c r="M35" t="s">
        <v>8380</v>
      </c>
      <c r="N35" t="s">
        <v>8415</v>
      </c>
      <c r="O35" t="s">
        <v>8380</v>
      </c>
      <c r="P35" t="s">
        <v>8415</v>
      </c>
      <c r="Q35" t="s">
        <v>8380</v>
      </c>
      <c r="R35" t="s">
        <v>8415</v>
      </c>
    </row>
    <row r="36" spans="1:20" x14ac:dyDescent="0.2">
      <c r="A36" s="9" t="s">
        <v>8406</v>
      </c>
      <c r="B36" s="10">
        <v>1</v>
      </c>
      <c r="C36" s="10">
        <v>15</v>
      </c>
      <c r="D36" s="10"/>
      <c r="E36" s="10">
        <v>49</v>
      </c>
      <c r="F36" s="10">
        <v>65</v>
      </c>
      <c r="J36" s="9" t="s">
        <v>8239</v>
      </c>
      <c r="K36" s="10"/>
      <c r="L36" s="14">
        <v>0</v>
      </c>
      <c r="M36" s="10">
        <v>2</v>
      </c>
      <c r="N36" s="14">
        <v>1.30718954248366E-3</v>
      </c>
      <c r="O36" s="10">
        <v>1</v>
      </c>
      <c r="P36" s="14">
        <v>0.02</v>
      </c>
      <c r="Q36" s="10">
        <v>3</v>
      </c>
      <c r="R36" s="14">
        <v>1.3729977116704805E-3</v>
      </c>
      <c r="S36" s="10">
        <v>6</v>
      </c>
      <c r="T36" s="14">
        <v>1.4584346135148275E-3</v>
      </c>
    </row>
    <row r="37" spans="1:20" x14ac:dyDescent="0.2">
      <c r="A37" s="9" t="s">
        <v>8407</v>
      </c>
      <c r="B37" s="10">
        <v>7</v>
      </c>
      <c r="C37" s="10">
        <v>28</v>
      </c>
      <c r="D37" s="10"/>
      <c r="E37" s="10">
        <v>136</v>
      </c>
      <c r="F37" s="10">
        <v>171</v>
      </c>
      <c r="J37" s="9" t="s">
        <v>8226</v>
      </c>
      <c r="K37" s="10">
        <v>14</v>
      </c>
      <c r="L37" s="14">
        <v>4.0114613180515762E-2</v>
      </c>
      <c r="M37" s="10">
        <v>41</v>
      </c>
      <c r="N37" s="14">
        <v>2.6797385620915031E-2</v>
      </c>
      <c r="O37" s="10"/>
      <c r="P37" s="14">
        <v>0</v>
      </c>
      <c r="Q37" s="10">
        <v>19</v>
      </c>
      <c r="R37" s="14">
        <v>8.6956521739130436E-3</v>
      </c>
      <c r="S37" s="10">
        <v>74</v>
      </c>
      <c r="T37" s="14">
        <v>1.7987360233349538E-2</v>
      </c>
    </row>
    <row r="38" spans="1:20" x14ac:dyDescent="0.2">
      <c r="A38" s="9" t="s">
        <v>8408</v>
      </c>
      <c r="B38" s="10">
        <v>6</v>
      </c>
      <c r="C38" s="10">
        <v>60</v>
      </c>
      <c r="D38" s="10"/>
      <c r="E38" s="10">
        <v>216</v>
      </c>
      <c r="F38" s="10">
        <v>282</v>
      </c>
      <c r="J38" s="9" t="s">
        <v>8242</v>
      </c>
      <c r="K38" s="10"/>
      <c r="L38" s="14">
        <v>0</v>
      </c>
      <c r="M38" s="10">
        <v>1</v>
      </c>
      <c r="N38" s="14">
        <v>6.5359477124183002E-4</v>
      </c>
      <c r="O38" s="10"/>
      <c r="P38" s="14">
        <v>0</v>
      </c>
      <c r="Q38" s="10">
        <v>1</v>
      </c>
      <c r="R38" s="14">
        <v>4.5766590389016021E-4</v>
      </c>
      <c r="S38" s="10">
        <v>2</v>
      </c>
      <c r="T38" s="14">
        <v>4.8614487117160912E-4</v>
      </c>
    </row>
    <row r="39" spans="1:20" x14ac:dyDescent="0.2">
      <c r="A39" s="9" t="s">
        <v>8409</v>
      </c>
      <c r="B39" s="10">
        <v>7</v>
      </c>
      <c r="C39" s="10">
        <v>67</v>
      </c>
      <c r="D39" s="10"/>
      <c r="E39" s="10">
        <v>200</v>
      </c>
      <c r="F39" s="10">
        <v>274</v>
      </c>
      <c r="J39" s="9" t="s">
        <v>8229</v>
      </c>
      <c r="K39" s="10">
        <v>17</v>
      </c>
      <c r="L39" s="14">
        <v>4.8710601719197708E-2</v>
      </c>
      <c r="M39" s="10">
        <v>64</v>
      </c>
      <c r="N39" s="14">
        <v>4.1830065359477121E-2</v>
      </c>
      <c r="O39" s="10">
        <v>1</v>
      </c>
      <c r="P39" s="14">
        <v>0.02</v>
      </c>
      <c r="Q39" s="10">
        <v>64</v>
      </c>
      <c r="R39" s="14">
        <v>2.9290617848970253E-2</v>
      </c>
      <c r="S39" s="10">
        <v>146</v>
      </c>
      <c r="T39" s="14">
        <v>3.5488575595527469E-2</v>
      </c>
    </row>
    <row r="40" spans="1:20" x14ac:dyDescent="0.2">
      <c r="A40" s="9" t="s">
        <v>8410</v>
      </c>
      <c r="B40" s="10">
        <v>80</v>
      </c>
      <c r="C40" s="10">
        <v>422</v>
      </c>
      <c r="D40" s="10"/>
      <c r="E40" s="10">
        <v>474</v>
      </c>
      <c r="F40" s="10">
        <v>976</v>
      </c>
      <c r="J40" s="9" t="s">
        <v>8240</v>
      </c>
      <c r="K40" s="10">
        <v>3</v>
      </c>
      <c r="L40" s="14">
        <v>8.5959885386819486E-3</v>
      </c>
      <c r="M40" s="10">
        <v>2</v>
      </c>
      <c r="N40" s="14">
        <v>1.30718954248366E-3</v>
      </c>
      <c r="O40" s="10"/>
      <c r="P40" s="14">
        <v>0</v>
      </c>
      <c r="Q40" s="10">
        <v>1</v>
      </c>
      <c r="R40" s="14">
        <v>4.5766590389016021E-4</v>
      </c>
      <c r="S40" s="10">
        <v>6</v>
      </c>
      <c r="T40" s="14">
        <v>1.4584346135148275E-3</v>
      </c>
    </row>
    <row r="41" spans="1:20" x14ac:dyDescent="0.2">
      <c r="A41" s="9" t="s">
        <v>8411</v>
      </c>
      <c r="B41" s="10">
        <v>131</v>
      </c>
      <c r="C41" s="10">
        <v>527</v>
      </c>
      <c r="D41" s="10"/>
      <c r="E41" s="10">
        <v>567</v>
      </c>
      <c r="F41" s="10">
        <v>1225</v>
      </c>
      <c r="J41" s="9" t="s">
        <v>8236</v>
      </c>
      <c r="K41" s="10">
        <v>3</v>
      </c>
      <c r="L41" s="14">
        <v>8.5959885386819486E-3</v>
      </c>
      <c r="M41" s="10">
        <v>27</v>
      </c>
      <c r="N41" s="14">
        <v>1.7647058823529412E-2</v>
      </c>
      <c r="O41" s="10"/>
      <c r="P41" s="14">
        <v>0</v>
      </c>
      <c r="Q41" s="10">
        <v>23</v>
      </c>
      <c r="R41" s="14">
        <v>1.0526315789473684E-2</v>
      </c>
      <c r="S41" s="10">
        <v>53</v>
      </c>
      <c r="T41" s="14">
        <v>1.2882839086047641E-2</v>
      </c>
    </row>
    <row r="42" spans="1:20" x14ac:dyDescent="0.2">
      <c r="A42" s="9" t="s">
        <v>8412</v>
      </c>
      <c r="B42" s="10">
        <v>99</v>
      </c>
      <c r="C42" s="10">
        <v>376</v>
      </c>
      <c r="D42" s="10"/>
      <c r="E42" s="10">
        <v>475</v>
      </c>
      <c r="F42" s="10">
        <v>950</v>
      </c>
      <c r="J42" s="9" t="s">
        <v>8232</v>
      </c>
      <c r="K42" s="10">
        <v>4</v>
      </c>
      <c r="L42" s="14">
        <v>1.1461318051575931E-2</v>
      </c>
      <c r="M42" s="10">
        <v>6</v>
      </c>
      <c r="N42" s="14">
        <v>3.9215686274509803E-3</v>
      </c>
      <c r="O42" s="10"/>
      <c r="P42" s="14">
        <v>0</v>
      </c>
      <c r="Q42" s="10">
        <v>4</v>
      </c>
      <c r="R42" s="14">
        <v>1.8306636155606408E-3</v>
      </c>
      <c r="S42" s="10">
        <v>14</v>
      </c>
      <c r="T42" s="14">
        <v>3.4030140982012642E-3</v>
      </c>
    </row>
    <row r="43" spans="1:20" x14ac:dyDescent="0.2">
      <c r="A43" s="9" t="s">
        <v>8413</v>
      </c>
      <c r="B43" s="10">
        <v>17</v>
      </c>
      <c r="C43" s="10">
        <v>31</v>
      </c>
      <c r="D43" s="10">
        <v>50</v>
      </c>
      <c r="E43" s="10">
        <v>59</v>
      </c>
      <c r="F43" s="10">
        <v>157</v>
      </c>
      <c r="J43" s="9" t="s">
        <v>8227</v>
      </c>
      <c r="K43" s="10">
        <v>1</v>
      </c>
      <c r="L43" s="14">
        <v>2.8653295128939827E-3</v>
      </c>
      <c r="M43" s="10">
        <v>9</v>
      </c>
      <c r="N43" s="14">
        <v>5.8823529411764705E-3</v>
      </c>
      <c r="O43" s="10"/>
      <c r="P43" s="14">
        <v>0</v>
      </c>
      <c r="Q43" s="10">
        <v>11</v>
      </c>
      <c r="R43" s="14">
        <v>5.0343249427917619E-3</v>
      </c>
      <c r="S43" s="10">
        <v>21</v>
      </c>
      <c r="T43" s="14">
        <v>5.1045211473018963E-3</v>
      </c>
    </row>
    <row r="44" spans="1:20" x14ac:dyDescent="0.2">
      <c r="A44" s="9" t="s">
        <v>8311</v>
      </c>
      <c r="B44" s="10">
        <v>349</v>
      </c>
      <c r="C44" s="10">
        <v>1530</v>
      </c>
      <c r="D44" s="10">
        <v>50</v>
      </c>
      <c r="E44" s="10">
        <v>2185</v>
      </c>
      <c r="F44" s="10">
        <v>4114</v>
      </c>
      <c r="J44" s="9" t="s">
        <v>8230</v>
      </c>
      <c r="K44" s="10">
        <v>5</v>
      </c>
      <c r="L44" s="14">
        <v>1.4326647564469915E-2</v>
      </c>
      <c r="M44" s="10">
        <v>10</v>
      </c>
      <c r="N44" s="14">
        <v>6.5359477124183009E-3</v>
      </c>
      <c r="O44" s="10">
        <v>2</v>
      </c>
      <c r="P44" s="14">
        <v>0.04</v>
      </c>
      <c r="Q44" s="10">
        <v>10</v>
      </c>
      <c r="R44" s="14">
        <v>4.5766590389016018E-3</v>
      </c>
      <c r="S44" s="10">
        <v>27</v>
      </c>
      <c r="T44" s="14">
        <v>6.5629557608167235E-3</v>
      </c>
    </row>
    <row r="45" spans="1:20" x14ac:dyDescent="0.2">
      <c r="J45" s="9" t="s">
        <v>8225</v>
      </c>
      <c r="K45" s="10">
        <v>25</v>
      </c>
      <c r="L45" s="14">
        <v>7.1633237822349566E-2</v>
      </c>
      <c r="M45" s="10">
        <v>205</v>
      </c>
      <c r="N45" s="14">
        <v>0.13398692810457516</v>
      </c>
      <c r="O45" s="10">
        <v>8</v>
      </c>
      <c r="P45" s="14">
        <v>0.16</v>
      </c>
      <c r="Q45" s="10">
        <v>366</v>
      </c>
      <c r="R45" s="14">
        <v>0.16750572082379864</v>
      </c>
      <c r="S45" s="10">
        <v>604</v>
      </c>
      <c r="T45" s="14">
        <v>0.14681575109382597</v>
      </c>
    </row>
    <row r="46" spans="1:20" x14ac:dyDescent="0.2">
      <c r="J46" s="9" t="s">
        <v>8231</v>
      </c>
      <c r="K46" s="10">
        <v>1</v>
      </c>
      <c r="L46" s="14">
        <v>2.8653295128939827E-3</v>
      </c>
      <c r="M46" s="10">
        <v>2</v>
      </c>
      <c r="N46" s="14">
        <v>1.30718954248366E-3</v>
      </c>
      <c r="O46" s="10"/>
      <c r="P46" s="14">
        <v>0</v>
      </c>
      <c r="Q46" s="10"/>
      <c r="R46" s="14">
        <v>0</v>
      </c>
      <c r="S46" s="10">
        <v>3</v>
      </c>
      <c r="T46" s="14">
        <v>7.2921730675741374E-4</v>
      </c>
    </row>
    <row r="47" spans="1:20" x14ac:dyDescent="0.2">
      <c r="J47" s="9" t="s">
        <v>8241</v>
      </c>
      <c r="K47" s="10">
        <v>2</v>
      </c>
      <c r="L47" s="14">
        <v>5.7306590257879654E-3</v>
      </c>
      <c r="M47" s="10">
        <v>4</v>
      </c>
      <c r="N47" s="14">
        <v>2.6143790849673201E-3</v>
      </c>
      <c r="O47" s="10">
        <v>1</v>
      </c>
      <c r="P47" s="14">
        <v>0.02</v>
      </c>
      <c r="Q47" s="10">
        <v>8</v>
      </c>
      <c r="R47" s="14">
        <v>3.6613272311212816E-3</v>
      </c>
      <c r="S47" s="10">
        <v>15</v>
      </c>
      <c r="T47" s="14">
        <v>3.6460865337870686E-3</v>
      </c>
    </row>
    <row r="48" spans="1:20" x14ac:dyDescent="0.2">
      <c r="J48" s="9" t="s">
        <v>8237</v>
      </c>
      <c r="K48" s="10">
        <v>3</v>
      </c>
      <c r="L48" s="14">
        <v>8.5959885386819486E-3</v>
      </c>
      <c r="M48" s="10">
        <v>19</v>
      </c>
      <c r="N48" s="14">
        <v>1.241830065359477E-2</v>
      </c>
      <c r="O48" s="10"/>
      <c r="P48" s="14">
        <v>0</v>
      </c>
      <c r="Q48" s="10">
        <v>7</v>
      </c>
      <c r="R48" s="14">
        <v>3.2036613272311211E-3</v>
      </c>
      <c r="S48" s="10">
        <v>29</v>
      </c>
      <c r="T48" s="14">
        <v>7.0491006319883323E-3</v>
      </c>
    </row>
    <row r="49" spans="10:20" x14ac:dyDescent="0.2">
      <c r="J49" s="9" t="s">
        <v>8243</v>
      </c>
      <c r="K49" s="10"/>
      <c r="L49" s="14">
        <v>0</v>
      </c>
      <c r="M49" s="10"/>
      <c r="N49" s="14">
        <v>0</v>
      </c>
      <c r="O49" s="10"/>
      <c r="P49" s="14">
        <v>0</v>
      </c>
      <c r="Q49" s="10">
        <v>2</v>
      </c>
      <c r="R49" s="14">
        <v>9.1533180778032041E-4</v>
      </c>
      <c r="S49" s="10">
        <v>2</v>
      </c>
      <c r="T49" s="14">
        <v>4.8614487117160912E-4</v>
      </c>
    </row>
    <row r="50" spans="10:20" x14ac:dyDescent="0.2">
      <c r="J50" s="9" t="s">
        <v>8238</v>
      </c>
      <c r="K50" s="10">
        <v>1</v>
      </c>
      <c r="L50" s="14">
        <v>2.8653295128939827E-3</v>
      </c>
      <c r="M50" s="10">
        <v>8</v>
      </c>
      <c r="N50" s="14">
        <v>5.2287581699346402E-3</v>
      </c>
      <c r="O50" s="10">
        <v>3</v>
      </c>
      <c r="P50" s="14">
        <v>0.06</v>
      </c>
      <c r="Q50" s="10"/>
      <c r="R50" s="14">
        <v>0</v>
      </c>
      <c r="S50" s="10">
        <v>12</v>
      </c>
      <c r="T50" s="14">
        <v>2.9168692270296549E-3</v>
      </c>
    </row>
    <row r="51" spans="10:20" x14ac:dyDescent="0.2">
      <c r="J51" s="9" t="s">
        <v>8233</v>
      </c>
      <c r="K51" s="10">
        <v>4</v>
      </c>
      <c r="L51" s="14">
        <v>1.1461318051575931E-2</v>
      </c>
      <c r="M51" s="10">
        <v>14</v>
      </c>
      <c r="N51" s="14">
        <v>9.1503267973856214E-3</v>
      </c>
      <c r="O51" s="10">
        <v>1</v>
      </c>
      <c r="P51" s="14">
        <v>0.02</v>
      </c>
      <c r="Q51" s="10">
        <v>2</v>
      </c>
      <c r="R51" s="14">
        <v>9.1533180778032041E-4</v>
      </c>
      <c r="S51" s="10">
        <v>21</v>
      </c>
      <c r="T51" s="14">
        <v>5.1045211473018963E-3</v>
      </c>
    </row>
    <row r="52" spans="10:20" x14ac:dyDescent="0.2">
      <c r="J52" s="9" t="s">
        <v>8234</v>
      </c>
      <c r="K52" s="10"/>
      <c r="L52" s="14">
        <v>0</v>
      </c>
      <c r="M52" s="10">
        <v>5</v>
      </c>
      <c r="N52" s="14">
        <v>3.2679738562091504E-3</v>
      </c>
      <c r="O52" s="10"/>
      <c r="P52" s="14">
        <v>0</v>
      </c>
      <c r="Q52" s="10">
        <v>2</v>
      </c>
      <c r="R52" s="14">
        <v>9.1533180778032041E-4</v>
      </c>
      <c r="S52" s="10">
        <v>7</v>
      </c>
      <c r="T52" s="14">
        <v>1.7015070491006321E-3</v>
      </c>
    </row>
    <row r="53" spans="10:20" x14ac:dyDescent="0.2">
      <c r="J53" s="9" t="s">
        <v>8228</v>
      </c>
      <c r="K53" s="10">
        <v>4</v>
      </c>
      <c r="L53" s="14">
        <v>1.1461318051575931E-2</v>
      </c>
      <c r="M53" s="10">
        <v>5</v>
      </c>
      <c r="N53" s="14">
        <v>3.2679738562091504E-3</v>
      </c>
      <c r="O53" s="10"/>
      <c r="P53" s="14">
        <v>0</v>
      </c>
      <c r="Q53" s="10">
        <v>3</v>
      </c>
      <c r="R53" s="14">
        <v>1.3729977116704805E-3</v>
      </c>
      <c r="S53" s="10">
        <v>12</v>
      </c>
      <c r="T53" s="14">
        <v>2.9168692270296549E-3</v>
      </c>
    </row>
    <row r="54" spans="10:20" x14ac:dyDescent="0.2">
      <c r="J54" s="9" t="s">
        <v>8235</v>
      </c>
      <c r="K54" s="10">
        <v>5</v>
      </c>
      <c r="L54" s="14">
        <v>1.4326647564469915E-2</v>
      </c>
      <c r="M54" s="10">
        <v>9</v>
      </c>
      <c r="N54" s="14">
        <v>5.8823529411764705E-3</v>
      </c>
      <c r="O54" s="10"/>
      <c r="P54" s="14">
        <v>0</v>
      </c>
      <c r="Q54" s="10">
        <v>7</v>
      </c>
      <c r="R54" s="14">
        <v>3.2036613272311211E-3</v>
      </c>
      <c r="S54" s="10">
        <v>21</v>
      </c>
      <c r="T54" s="14">
        <v>5.1045211473018963E-3</v>
      </c>
    </row>
    <row r="55" spans="10:20" x14ac:dyDescent="0.2">
      <c r="J55" s="9" t="s">
        <v>8244</v>
      </c>
      <c r="K55" s="10"/>
      <c r="L55" s="14">
        <v>0</v>
      </c>
      <c r="M55" s="10"/>
      <c r="N55" s="14">
        <v>0</v>
      </c>
      <c r="O55" s="10"/>
      <c r="P55" s="14">
        <v>0</v>
      </c>
      <c r="Q55" s="10">
        <v>1</v>
      </c>
      <c r="R55" s="14">
        <v>4.5766590389016021E-4</v>
      </c>
      <c r="S55" s="10">
        <v>1</v>
      </c>
      <c r="T55" s="14">
        <v>2.4307243558580456E-4</v>
      </c>
    </row>
    <row r="56" spans="10:20" x14ac:dyDescent="0.2">
      <c r="J56" s="9" t="s">
        <v>8224</v>
      </c>
      <c r="K56" s="10">
        <v>257</v>
      </c>
      <c r="L56" s="14">
        <v>0.73638968481375355</v>
      </c>
      <c r="M56" s="10">
        <v>1097</v>
      </c>
      <c r="N56" s="14">
        <v>0.71699346405228759</v>
      </c>
      <c r="O56" s="10">
        <v>33</v>
      </c>
      <c r="P56" s="14">
        <v>0.66</v>
      </c>
      <c r="Q56" s="10">
        <v>1651</v>
      </c>
      <c r="R56" s="14">
        <v>0.75560640732265449</v>
      </c>
      <c r="S56" s="10">
        <v>3038</v>
      </c>
      <c r="T56" s="14">
        <v>0.73845405930967434</v>
      </c>
    </row>
    <row r="57" spans="10:20" x14ac:dyDescent="0.2">
      <c r="J57" s="9" t="s">
        <v>8311</v>
      </c>
      <c r="K57" s="10">
        <v>349</v>
      </c>
      <c r="L57" s="14">
        <v>1</v>
      </c>
      <c r="M57" s="10">
        <v>1530</v>
      </c>
      <c r="N57" s="14">
        <v>1</v>
      </c>
      <c r="O57" s="10">
        <v>50</v>
      </c>
      <c r="P57" s="14">
        <v>1</v>
      </c>
      <c r="Q57" s="10">
        <v>2185</v>
      </c>
      <c r="R57" s="14">
        <v>1</v>
      </c>
      <c r="S57" s="10">
        <v>4114</v>
      </c>
      <c r="T57" s="14">
        <v>1</v>
      </c>
    </row>
    <row r="71" spans="1:2" x14ac:dyDescent="0.2">
      <c r="A71" s="8" t="s">
        <v>8310</v>
      </c>
      <c r="B71" t="s">
        <v>8419</v>
      </c>
    </row>
    <row r="72" spans="1:2" x14ac:dyDescent="0.2">
      <c r="A72" s="9" t="s">
        <v>8405</v>
      </c>
      <c r="B72" s="10">
        <v>14</v>
      </c>
    </row>
    <row r="73" spans="1:2" x14ac:dyDescent="0.2">
      <c r="A73" s="9" t="s">
        <v>8406</v>
      </c>
      <c r="B73" s="10">
        <v>65</v>
      </c>
    </row>
    <row r="74" spans="1:2" x14ac:dyDescent="0.2">
      <c r="A74" s="9" t="s">
        <v>8407</v>
      </c>
      <c r="B74" s="10">
        <v>171</v>
      </c>
    </row>
    <row r="75" spans="1:2" x14ac:dyDescent="0.2">
      <c r="A75" s="9" t="s">
        <v>8408</v>
      </c>
      <c r="B75" s="10">
        <v>282</v>
      </c>
    </row>
    <row r="76" spans="1:2" x14ac:dyDescent="0.2">
      <c r="A76" s="9" t="s">
        <v>8409</v>
      </c>
      <c r="B76" s="10">
        <v>274</v>
      </c>
    </row>
    <row r="77" spans="1:2" x14ac:dyDescent="0.2">
      <c r="A77" s="9" t="s">
        <v>8410</v>
      </c>
      <c r="B77" s="10">
        <v>976</v>
      </c>
    </row>
    <row r="78" spans="1:2" x14ac:dyDescent="0.2">
      <c r="A78" s="9" t="s">
        <v>8411</v>
      </c>
      <c r="B78" s="10">
        <v>1225</v>
      </c>
    </row>
    <row r="79" spans="1:2" x14ac:dyDescent="0.2">
      <c r="A79" s="9" t="s">
        <v>8412</v>
      </c>
      <c r="B79" s="10">
        <v>950</v>
      </c>
    </row>
    <row r="80" spans="1:2" x14ac:dyDescent="0.2">
      <c r="A80" s="9" t="s">
        <v>8413</v>
      </c>
      <c r="B80" s="10">
        <v>157</v>
      </c>
    </row>
    <row r="81" spans="1:2" x14ac:dyDescent="0.2">
      <c r="A81" s="9" t="s">
        <v>8311</v>
      </c>
      <c r="B81" s="10">
        <v>4114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DataSheet</vt:lpstr>
      <vt:lpstr>ColumnPivotChart</vt:lpstr>
      <vt:lpstr>PivotSubCategory</vt:lpstr>
      <vt:lpstr>PivotYear</vt:lpstr>
      <vt:lpstr>Bonus</vt:lpstr>
      <vt:lpstr>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LinKeChing</cp:lastModifiedBy>
  <dcterms:created xsi:type="dcterms:W3CDTF">2017-04-20T15:17:24Z</dcterms:created>
  <dcterms:modified xsi:type="dcterms:W3CDTF">2019-12-07T09:29:33Z</dcterms:modified>
</cp:coreProperties>
</file>