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975a09036720cd9c/Desktop/"/>
    </mc:Choice>
  </mc:AlternateContent>
  <xr:revisionPtr revIDLastSave="53" documentId="8_{F6132C53-FD2A-4CB5-9E8C-3F82840914A6}" xr6:coauthVersionLast="47" xr6:coauthVersionMax="47" xr10:uidLastSave="{0311465E-D7AC-4718-AADE-E132E404B6A8}"/>
  <workbookProtection workbookAlgorithmName="SHA-512" workbookHashValue="mX8Tfb2vlJCrflFHP8LcXoPE0qTz9SUcb83++siVv/3P2sIxXjL6EPjYnWxZqsuo1GbXO4tUpI1NOXKFrWV3XA==" workbookSaltValue="hfMJ9Uhx4rssOGO6sfZT4Q==" workbookSpinCount="100000" lockStructure="1"/>
  <bookViews>
    <workbookView xWindow="-120" yWindow="-120" windowWidth="29040" windowHeight="15720" xr2:uid="{2ECD4CDE-4E88-43D9-A109-5BF23C205DC5}"/>
  </bookViews>
  <sheets>
    <sheet name="Project" sheetId="1" r:id="rId1"/>
    <sheet name="Tables" sheetId="5" state="hidden" r:id="rId2"/>
  </sheets>
  <definedNames>
    <definedName name="_xlcn.WorksheetConnection_Book2SalesUST1" hidden="1">SalesUST[]</definedName>
    <definedName name="_xlcn.WorksheetConnection_Book2SalesUSY1" hidden="1">SalesUSY[]</definedName>
    <definedName name="_xlcn.WorksheetConnection_ProjectTeslaExcel.xlsxSalesUSY331" hidden="1">SalesUSY33</definedName>
    <definedName name="_xlcn.WorksheetConnection_ProjectTeslaExcel.xlsxStockMarketUSTSLA1" hidden="1">StockMarketUSTSLA</definedName>
    <definedName name="Slicer_Models">#N/A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MarketUSTSLA" name="StockMarketUSTSLA" connection="WorksheetConnection_Project Tesla Excel.xlsx!StockMarketUSTSLA"/>
          <x15:modelTable id="SalesUSY33" name="SalesUSY33" connection="WorksheetConnection_Project Tesla Excel.xlsx!SalesUSY33"/>
          <x15:modelTable id="SalesUSY" name="SalesUSY" connection="WorksheetConnection_Book2!SalesUSY"/>
          <x15:modelTable id="SalesUST" name="SalesUST" connection="WorksheetConnection_Book2!SalesUST"/>
        </x15:modelTables>
        <x15:modelRelationships>
          <x15:modelRelationship fromTable="SalesUST" fromColumn="Models" toTable="SalesUSY" toColumn="Models"/>
        </x15:modelRelationships>
        <x15:extLst>
          <ext xmlns:x16="http://schemas.microsoft.com/office/spreadsheetml/2014/11/main" uri="{9835A34E-60A6-4A7C-AAB8-D5F71C897F49}">
            <x16:modelTimeGroupings>
              <x16:modelTimeGrouping tableName="StockMarketUSTSL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 i="5" l="1"/>
  <c r="X8" i="5"/>
  <c r="W8" i="5"/>
  <c r="O30" i="1"/>
  <c r="P30" i="1"/>
  <c r="Q30" i="1"/>
  <c r="N30" i="1"/>
  <c r="Y6" i="5"/>
  <c r="Z6" i="5"/>
  <c r="AA6" i="5"/>
  <c r="AB6" i="5"/>
  <c r="AC6" i="5"/>
  <c r="AD6" i="5"/>
  <c r="AE6" i="5"/>
  <c r="X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7E82B8-9CEC-49AF-8896-1D92095497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448F38-5CCC-4D46-ACDC-E07B785A9EF4}" name="WorksheetConnection_Book2!SalesUST" type="102" refreshedVersion="8" minRefreshableVersion="5">
    <extLst>
      <ext xmlns:x15="http://schemas.microsoft.com/office/spreadsheetml/2010/11/main" uri="{DE250136-89BD-433C-8126-D09CA5730AF9}">
        <x15:connection id="SalesUST">
          <x15:rangePr sourceName="_xlcn.WorksheetConnection_Book2SalesUST1"/>
        </x15:connection>
      </ext>
    </extLst>
  </connection>
  <connection id="3" xr16:uid="{9F2DA132-16BE-42EB-BC8F-8F7BAB823CA2}" name="WorksheetConnection_Book2!SalesUSY" type="102" refreshedVersion="8" minRefreshableVersion="5">
    <extLst>
      <ext xmlns:x15="http://schemas.microsoft.com/office/spreadsheetml/2010/11/main" uri="{DE250136-89BD-433C-8126-D09CA5730AF9}">
        <x15:connection id="SalesUSY">
          <x15:rangePr sourceName="_xlcn.WorksheetConnection_Book2SalesUSY1"/>
        </x15:connection>
      </ext>
    </extLst>
  </connection>
  <connection id="4" xr16:uid="{1364F05E-B2ED-41DE-BE1B-B9D4D018F65A}" name="WorksheetConnection_Project Tesla Excel.xlsx!SalesUSY33" type="102" refreshedVersion="8" minRefreshableVersion="5">
    <extLst>
      <ext xmlns:x15="http://schemas.microsoft.com/office/spreadsheetml/2010/11/main" uri="{DE250136-89BD-433C-8126-D09CA5730AF9}">
        <x15:connection id="SalesUSY33">
          <x15:rangePr sourceName="_xlcn.WorksheetConnection_ProjectTeslaExcel.xlsxSalesUSY331"/>
        </x15:connection>
      </ext>
    </extLst>
  </connection>
  <connection id="5" xr16:uid="{99AB9E0A-B98C-4FB1-AFE1-006A806E899F}" name="WorksheetConnection_Project Tesla Excel.xlsx!StockMarketUSTSLA" type="102" refreshedVersion="8" minRefreshableVersion="5">
    <extLst>
      <ext xmlns:x15="http://schemas.microsoft.com/office/spreadsheetml/2010/11/main" uri="{DE250136-89BD-433C-8126-D09CA5730AF9}">
        <x15:connection id="StockMarketUSTSLA">
          <x15:rangePr sourceName="_xlcn.WorksheetConnection_ProjectTeslaExcel.xlsxStockMarketUSTSLA1"/>
        </x15:connection>
      </ext>
    </extLst>
  </connection>
</connections>
</file>

<file path=xl/sharedStrings.xml><?xml version="1.0" encoding="utf-8"?>
<sst xmlns="http://schemas.openxmlformats.org/spreadsheetml/2006/main" count="94" uniqueCount="46">
  <si>
    <t xml:space="preserve">Models </t>
  </si>
  <si>
    <t>2016</t>
  </si>
  <si>
    <t>2017</t>
  </si>
  <si>
    <t>2018</t>
  </si>
  <si>
    <t>2019</t>
  </si>
  <si>
    <t>2020</t>
  </si>
  <si>
    <t>2021</t>
  </si>
  <si>
    <t>2022</t>
  </si>
  <si>
    <t>2023</t>
  </si>
  <si>
    <t>Model S</t>
  </si>
  <si>
    <t>Model X</t>
  </si>
  <si>
    <t>Model 3</t>
  </si>
  <si>
    <t>Model Y</t>
  </si>
  <si>
    <t>Models</t>
  </si>
  <si>
    <t>Grand Total</t>
  </si>
  <si>
    <t xml:space="preserve">2016 </t>
  </si>
  <si>
    <t xml:space="preserve">2017 </t>
  </si>
  <si>
    <t>#4A90E2</t>
  </si>
  <si>
    <t>#F5A623</t>
  </si>
  <si>
    <t>#9B9B9B</t>
  </si>
  <si>
    <t>#53A548</t>
  </si>
  <si>
    <t>Date</t>
  </si>
  <si>
    <t>Avg TSLA Close</t>
  </si>
  <si>
    <t xml:space="preserve">Avg GOLD Close </t>
  </si>
  <si>
    <t xml:space="preserve">Avg NASDAQ-100 Close </t>
  </si>
  <si>
    <t xml:space="preserve">Avg S&amp;P 500 Close </t>
  </si>
  <si>
    <t>GOLD</t>
  </si>
  <si>
    <t>S&amp;P 500</t>
  </si>
  <si>
    <t>NASDAQ-100</t>
  </si>
  <si>
    <t>Year</t>
  </si>
  <si>
    <t>Row Labels</t>
  </si>
  <si>
    <t>Sum of 2016</t>
  </si>
  <si>
    <t>Sum of 2017</t>
  </si>
  <si>
    <t>Sum of 2018</t>
  </si>
  <si>
    <t>Sum of 2019</t>
  </si>
  <si>
    <t>Sum of 2020</t>
  </si>
  <si>
    <t>Sum of 2021</t>
  </si>
  <si>
    <t>Sum of 2022</t>
  </si>
  <si>
    <t>Sum of 2023</t>
  </si>
  <si>
    <t>Total</t>
  </si>
  <si>
    <t>TSLA 2016</t>
  </si>
  <si>
    <t>TSLA 2023</t>
  </si>
  <si>
    <t>Model 3 Sales 2016-2023</t>
  </si>
  <si>
    <t>Total of Tesla EV Sales</t>
  </si>
  <si>
    <t>TSLA Growth 2016-2023</t>
  </si>
  <si>
    <t>$TSLA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</si>
</sst>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zł&quot;_-;\-* #,##0.00\ &quot;zł&quot;_-;_-* &quot;-&quot;??\ &quot;zł&quot;_-;_-@_-"/>
    <numFmt numFmtId="164" formatCode="0.0000"/>
    <numFmt numFmtId="165" formatCode="mm/yyyy"/>
    <numFmt numFmtId="166" formatCode="0.000"/>
    <numFmt numFmtId="167" formatCode="yyyy"/>
    <numFmt numFmtId="168" formatCode="[$$-409]#,##0.00"/>
    <numFmt numFmtId="169" formatCode="_-[$$-409]* #,##0.00_ ;_-[$$-409]* \-#,##0.00\ ;_-[$$-409]* &quot;-&quot;??_ ;_-@_ "/>
    <numFmt numFmtId="170" formatCode="#,##0;[Red]#,##0"/>
  </numFmts>
  <fonts count="9" x14ac:knownFonts="1">
    <font>
      <sz val="11"/>
      <color theme="1"/>
      <name val="Aptos Narrow"/>
      <family val="2"/>
      <charset val="238"/>
      <scheme val="minor"/>
    </font>
    <font>
      <b/>
      <sz val="11"/>
      <color theme="0"/>
      <name val="Aptos Narrow"/>
      <family val="2"/>
      <charset val="238"/>
      <scheme val="minor"/>
    </font>
    <font>
      <sz val="11"/>
      <color theme="1"/>
      <name val="Aptos Narrow"/>
      <family val="2"/>
      <charset val="238"/>
      <scheme val="minor"/>
    </font>
    <font>
      <b/>
      <sz val="11"/>
      <color theme="1"/>
      <name val="Aptos Narrow"/>
      <family val="2"/>
      <scheme val="minor"/>
    </font>
    <font>
      <sz val="11"/>
      <color theme="1"/>
      <name val="Aharoni"/>
      <charset val="177"/>
    </font>
    <font>
      <sz val="11"/>
      <color theme="0"/>
      <name val="Grandview"/>
      <family val="2"/>
    </font>
    <font>
      <b/>
      <sz val="20"/>
      <color rgb="FF000000"/>
      <name val="Grandview"/>
      <family val="2"/>
    </font>
    <font>
      <sz val="11"/>
      <color theme="1"/>
      <name val="Grandview"/>
      <family val="2"/>
    </font>
    <font>
      <b/>
      <sz val="11"/>
      <color theme="0"/>
      <name val="Aptos Narrow"/>
      <family val="2"/>
      <scheme val="minor"/>
    </font>
  </fonts>
  <fills count="10">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3" tint="0.249977111117893"/>
        <bgColor indexed="64"/>
      </patternFill>
    </fill>
    <fill>
      <patternFill patternType="solid">
        <fgColor rgb="FFFFFF66"/>
        <bgColor indexed="64"/>
      </patternFill>
    </fill>
    <fill>
      <patternFill patternType="solid">
        <fgColor rgb="FF2D7CB1"/>
        <bgColor indexed="64"/>
      </patternFill>
    </fill>
    <fill>
      <patternFill patternType="solid">
        <fgColor rgb="FF215F9A"/>
        <bgColor indexed="64"/>
      </patternFill>
    </fill>
    <fill>
      <patternFill patternType="solid">
        <fgColor rgb="FF205D94"/>
        <bgColor indexed="64"/>
      </patternFill>
    </fill>
    <fill>
      <patternFill patternType="solid">
        <fgColor theme="3" tint="0.89999084444715716"/>
        <bgColor indexed="64"/>
      </patternFill>
    </fill>
  </fills>
  <borders count="4">
    <border>
      <left/>
      <right/>
      <top/>
      <bottom/>
      <diagonal/>
    </border>
    <border>
      <left/>
      <right/>
      <top style="thin">
        <color theme="1"/>
      </top>
      <bottom/>
      <diagonal/>
    </border>
    <border>
      <left/>
      <right/>
      <top style="thin">
        <color theme="1"/>
      </top>
      <bottom style="thin">
        <color theme="1"/>
      </bottom>
      <diagonal/>
    </border>
    <border>
      <left/>
      <right/>
      <top/>
      <bottom style="thin">
        <color theme="1"/>
      </bottom>
      <diagonal/>
    </border>
  </borders>
  <cellStyleXfs count="2">
    <xf numFmtId="0" fontId="0" fillId="0" borderId="0"/>
    <xf numFmtId="44" fontId="2" fillId="0" borderId="0" applyFont="0" applyFill="0" applyBorder="0" applyAlignment="0" applyProtection="0"/>
  </cellStyleXfs>
  <cellXfs count="37">
    <xf numFmtId="0" fontId="0" fillId="0" borderId="0" xfId="0"/>
    <xf numFmtId="164" fontId="0" fillId="0" borderId="0" xfId="0" applyNumberFormat="1"/>
    <xf numFmtId="0" fontId="0" fillId="0" borderId="0" xfId="0" pivotButton="1"/>
    <xf numFmtId="0" fontId="0" fillId="0" borderId="0" xfId="0" applyAlignment="1">
      <alignment horizontal="left"/>
    </xf>
    <xf numFmtId="166" fontId="0" fillId="3" borderId="2" xfId="0" applyNumberFormat="1" applyFill="1" applyBorder="1"/>
    <xf numFmtId="4" fontId="0" fillId="3" borderId="2" xfId="0" applyNumberFormat="1" applyFill="1" applyBorder="1"/>
    <xf numFmtId="166" fontId="0" fillId="0" borderId="2" xfId="0" applyNumberFormat="1" applyBorder="1"/>
    <xf numFmtId="4" fontId="0" fillId="0" borderId="2" xfId="0" applyNumberFormat="1" applyBorder="1"/>
    <xf numFmtId="167" fontId="0" fillId="0" borderId="0" xfId="0" applyNumberFormat="1"/>
    <xf numFmtId="165" fontId="0" fillId="3" borderId="2" xfId="0" applyNumberFormat="1" applyFill="1" applyBorder="1"/>
    <xf numFmtId="165" fontId="0" fillId="0" borderId="2" xfId="0" applyNumberFormat="1" applyBorder="1"/>
    <xf numFmtId="165" fontId="1" fillId="2" borderId="3" xfId="0" applyNumberFormat="1" applyFont="1" applyFill="1" applyBorder="1"/>
    <xf numFmtId="166" fontId="1" fillId="2" borderId="3" xfId="0" applyNumberFormat="1" applyFont="1" applyFill="1" applyBorder="1"/>
    <xf numFmtId="0" fontId="1" fillId="2" borderId="3" xfId="0" applyFont="1" applyFill="1" applyBorder="1"/>
    <xf numFmtId="165" fontId="0" fillId="0" borderId="1" xfId="0" applyNumberFormat="1" applyBorder="1"/>
    <xf numFmtId="166" fontId="0" fillId="0" borderId="1" xfId="0" applyNumberFormat="1" applyBorder="1"/>
    <xf numFmtId="4" fontId="0" fillId="0" borderId="1" xfId="0" applyNumberFormat="1" applyBorder="1"/>
    <xf numFmtId="0" fontId="0" fillId="4" borderId="0" xfId="0" applyFill="1"/>
    <xf numFmtId="10" fontId="0" fillId="0" borderId="0" xfId="0" applyNumberFormat="1"/>
    <xf numFmtId="166" fontId="0" fillId="0" borderId="0" xfId="0" applyNumberFormat="1"/>
    <xf numFmtId="3" fontId="0" fillId="0" borderId="0" xfId="0" applyNumberFormat="1"/>
    <xf numFmtId="0" fontId="3" fillId="5" borderId="0" xfId="0" applyFont="1" applyFill="1" applyAlignment="1">
      <alignment horizontal="left"/>
    </xf>
    <xf numFmtId="3" fontId="3" fillId="5" borderId="0" xfId="0" applyNumberFormat="1" applyFont="1" applyFill="1"/>
    <xf numFmtId="0" fontId="4" fillId="0" borderId="0" xfId="0" applyFont="1"/>
    <xf numFmtId="168" fontId="0" fillId="0" borderId="0" xfId="0" applyNumberFormat="1"/>
    <xf numFmtId="4" fontId="0" fillId="0" borderId="0" xfId="0" applyNumberFormat="1"/>
    <xf numFmtId="165" fontId="0" fillId="0" borderId="0" xfId="0" applyNumberFormat="1"/>
    <xf numFmtId="169" fontId="0" fillId="0" borderId="0" xfId="1" applyNumberFormat="1" applyFont="1"/>
    <xf numFmtId="0" fontId="5" fillId="6" borderId="0" xfId="0" applyFont="1" applyFill="1"/>
    <xf numFmtId="0" fontId="6" fillId="0" borderId="0" xfId="0" applyFont="1" applyAlignment="1">
      <alignment horizontal="center" vertical="center" readingOrder="1"/>
    </xf>
    <xf numFmtId="0" fontId="0" fillId="8" borderId="0" xfId="0" applyFill="1"/>
    <xf numFmtId="0" fontId="7" fillId="0" borderId="0" xfId="0" applyFont="1"/>
    <xf numFmtId="0" fontId="8" fillId="7" borderId="0" xfId="0" applyFont="1" applyFill="1"/>
    <xf numFmtId="170" fontId="0" fillId="9" borderId="0" xfId="0" applyNumberFormat="1" applyFill="1"/>
    <xf numFmtId="3" fontId="0" fillId="9" borderId="0" xfId="0" applyNumberFormat="1" applyFill="1"/>
    <xf numFmtId="10" fontId="0" fillId="9" borderId="0" xfId="0" applyNumberFormat="1" applyFill="1"/>
    <xf numFmtId="0" fontId="0" fillId="9" borderId="0" xfId="0" applyFill="1"/>
  </cellXfs>
  <cellStyles count="2">
    <cellStyle name="Currency" xfId="1" builtinId="4"/>
    <cellStyle name="Normal" xfId="0" builtinId="0"/>
  </cellStyles>
  <dxfs count="44">
    <dxf>
      <numFmt numFmtId="4" formatCode="#,##0.00"/>
      <border diagonalUp="0" diagonalDown="0">
        <left/>
        <right/>
        <top style="thin">
          <color theme="1"/>
        </top>
        <bottom style="thin">
          <color theme="1"/>
        </bottom>
        <vertical/>
        <horizontal/>
      </border>
    </dxf>
    <dxf>
      <numFmt numFmtId="4" formatCode="#,##0.00"/>
      <border diagonalUp="0" diagonalDown="0">
        <left/>
        <right/>
        <top style="thin">
          <color theme="1"/>
        </top>
        <bottom style="thin">
          <color theme="1"/>
        </bottom>
        <vertical/>
        <horizontal/>
      </border>
    </dxf>
    <dxf>
      <numFmt numFmtId="4" formatCode="#,##0.00"/>
      <border diagonalUp="0" diagonalDown="0">
        <left/>
        <right/>
        <top style="thin">
          <color theme="1"/>
        </top>
        <bottom style="thin">
          <color theme="1"/>
        </bottom>
        <vertical/>
        <horizontal/>
      </border>
    </dxf>
    <dxf>
      <numFmt numFmtId="166" formatCode="0.000"/>
      <border diagonalUp="0" diagonalDown="0">
        <left/>
        <right/>
        <top style="thin">
          <color theme="1"/>
        </top>
        <bottom style="thin">
          <color theme="1"/>
        </bottom>
        <vertical/>
        <horizontal/>
      </border>
    </dxf>
    <dxf>
      <numFmt numFmtId="165" formatCode="mm/yyyy"/>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4" tint="0.39997558519241921"/>
        </right>
        <top style="thin">
          <color theme="4" tint="0.39997558519241921"/>
        </top>
        <bottom style="thin">
          <color theme="1"/>
        </bottom>
      </border>
    </dxf>
    <dxf>
      <border outline="0">
        <bottom style="thin">
          <color theme="1"/>
        </bottom>
      </border>
    </dxf>
    <dxf>
      <font>
        <b/>
        <i val="0"/>
        <strike val="0"/>
        <condense val="0"/>
        <extend val="0"/>
        <outline val="0"/>
        <shadow val="0"/>
        <u val="none"/>
        <vertAlign val="baseline"/>
        <sz val="11"/>
        <color theme="0"/>
        <name val="Aptos Narrow"/>
        <family val="2"/>
        <charset val="238"/>
        <scheme val="minor"/>
      </font>
      <fill>
        <patternFill patternType="solid">
          <fgColor theme="1"/>
          <bgColor theme="1"/>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fill>
        <patternFill patternType="solid">
          <bgColor rgb="FF2D7CB1"/>
        </patternFill>
      </fill>
    </dxf>
    <dxf>
      <fill>
        <patternFill patternType="solid">
          <bgColor rgb="FF2D7CB1"/>
        </patternFill>
      </fill>
    </dxf>
    <dxf>
      <font>
        <name val="Grandview"/>
        <scheme val="none"/>
      </font>
    </dxf>
    <dxf>
      <font>
        <name val="Grandview"/>
        <scheme val="none"/>
      </font>
    </dxf>
    <dxf>
      <font>
        <color theme="0"/>
      </font>
    </dxf>
    <dxf>
      <font>
        <color theme="0"/>
      </font>
    </dxf>
    <dxf>
      <numFmt numFmtId="168" formatCode="[$$-409]#,##0.00"/>
    </dxf>
    <dxf>
      <numFmt numFmtId="4" formatCode="#,##0.00"/>
    </dxf>
    <dxf>
      <font>
        <b val="0"/>
      </font>
    </dxf>
    <dxf>
      <numFmt numFmtId="3" formatCode="#,##0"/>
    </dxf>
    <dxf>
      <numFmt numFmtId="14" formatCode="0.00%"/>
    </dxf>
  </dxfs>
  <tableStyles count="0" defaultTableStyle="TableStyleMedium2" defaultPivotStyle="PivotStyleLight16"/>
  <colors>
    <mruColors>
      <color rgb="FF2D7CB1"/>
      <color rgb="FF205D94"/>
      <color rgb="FF338DCB"/>
      <color rgb="FF215F9A"/>
      <color rgb="FF2477DC"/>
      <color rgb="FF3280DE"/>
      <color rgb="FF4A90E2"/>
      <color rgb="FF294293"/>
      <color rgb="FF00339A"/>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0"/>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15-D71D-43CA-A6D8-935E5F8F63CC}"/>
            </c:ext>
          </c:extLst>
        </c:ser>
        <c:ser>
          <c:idx val="2"/>
          <c:order val="2"/>
          <c:tx>
            <c:strRef>
              <c:f>Project!$F$21</c:f>
              <c:strCache>
                <c:ptCount val="1"/>
                <c:pt idx="0">
                  <c:v>Model 3</c:v>
                </c:pt>
              </c:strCache>
            </c:strRef>
          </c:tx>
          <c:spPr>
            <a:solidFill>
              <a:srgbClr val="9B9B9B"/>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16-D71D-43CA-A6D8-935E5F8F63CC}"/>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17-D71D-43CA-A6D8-935E5F8F63CC}"/>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2016-2023 $TSLA.xlsx]Project!PivotSalesUSY</c:name>
    <c:fmtId val="3"/>
  </c:pivotSource>
  <c:chart>
    <c:autoTitleDeleted val="1"/>
    <c:pivotFmts>
      <c:pivotFmt>
        <c:idx val="0"/>
        <c:spPr>
          <a:solidFill>
            <a:srgbClr val="4A90E2"/>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9B9B"/>
          </a:solidFill>
          <a:ln>
            <a:noFill/>
          </a:ln>
          <a:effectLst>
            <a:innerShdw blurRad="101600">
              <a:prstClr val="black">
                <a:alpha val="50000"/>
              </a:prstClr>
            </a:innerShdw>
          </a:effectLst>
        </c:spPr>
        <c:dLbl>
          <c:idx val="0"/>
          <c:layout>
            <c:manualLayout>
              <c:x val="2.7183146449201497E-3"/>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5A623"/>
          </a:solidFill>
          <a:ln>
            <a:noFill/>
          </a:ln>
          <a:effectLst>
            <a:innerShdw blurRad="101600">
              <a:prstClr val="black">
                <a:alpha val="50000"/>
              </a:prstClr>
            </a:innerShdw>
          </a:effectLst>
        </c:spPr>
        <c:dLbl>
          <c:idx val="0"/>
          <c:layout>
            <c:manualLayout>
              <c:x val="-1.2458798197450758E-17"/>
              <c:y val="-1.8040686720397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90E2"/>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5A623"/>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A623"/>
          </a:solidFill>
          <a:ln>
            <a:noFill/>
          </a:ln>
          <a:effectLst>
            <a:innerShdw blurRad="101600">
              <a:prstClr val="black">
                <a:alpha val="50000"/>
              </a:prstClr>
            </a:innerShdw>
          </a:effectLst>
        </c:spPr>
        <c:dLbl>
          <c:idx val="0"/>
          <c:layout>
            <c:manualLayout>
              <c:x val="-1.2458798197450758E-17"/>
              <c:y val="-1.8040686720397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B9B9B"/>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B9B9B"/>
          </a:solidFill>
          <a:ln>
            <a:noFill/>
          </a:ln>
          <a:effectLst>
            <a:innerShdw blurRad="101600">
              <a:prstClr val="black">
                <a:alpha val="50000"/>
              </a:prstClr>
            </a:innerShdw>
          </a:effectLst>
        </c:spPr>
        <c:dLbl>
          <c:idx val="0"/>
          <c:layout>
            <c:manualLayout>
              <c:x val="2.7183146449201497E-3"/>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3A548"/>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A90E2"/>
          </a:solidFill>
          <a:ln>
            <a:noFill/>
          </a:ln>
          <a:effectLst>
            <a:innerShdw blurRad="101600">
              <a:prstClr val="black">
                <a:alpha val="2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5A623"/>
          </a:solidFill>
          <a:ln>
            <a:noFill/>
          </a:ln>
          <a:effectLst>
            <a:innerShdw blurRad="101600">
              <a:prstClr val="black">
                <a:alpha val="2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B9B9B"/>
          </a:solidFill>
          <a:ln>
            <a:noFill/>
          </a:ln>
          <a:effectLst>
            <a:innerShdw blurRad="1143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3A548"/>
          </a:solidFill>
          <a:ln>
            <a:noFill/>
          </a:ln>
          <a:effectLst>
            <a:innerShdw blurRad="1143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B9B9B"/>
          </a:solidFill>
          <a:ln>
            <a:noFill/>
          </a:ln>
          <a:effectLst>
            <a:innerShdw blurRad="114300">
              <a:prstClr val="black">
                <a:alpha val="50000"/>
              </a:prstClr>
            </a:innerShdw>
          </a:effectLst>
        </c:spPr>
        <c:dLbl>
          <c:idx val="0"/>
          <c:layout>
            <c:manualLayout>
              <c:x val="-2.4130466005329107E-17"/>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5A623"/>
          </a:solidFill>
          <a:ln>
            <a:noFill/>
          </a:ln>
          <a:effectLst>
            <a:innerShdw blurRad="101600">
              <a:prstClr val="black">
                <a:alpha val="20000"/>
              </a:prstClr>
            </a:innerShdw>
          </a:effectLst>
        </c:spPr>
        <c:dLbl>
          <c:idx val="0"/>
          <c:layout>
            <c:manualLayout>
              <c:x val="0"/>
              <c:y val="-1.603616597368648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stacked"/>
        <c:varyColors val="0"/>
        <c:ser>
          <c:idx val="0"/>
          <c:order val="0"/>
          <c:tx>
            <c:strRef>
              <c:f>Project!$N$21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Project!$N$22:$N$29</c:f>
              <c:numCache>
                <c:formatCode>#,##0</c:formatCode>
                <c:ptCount val="8"/>
                <c:pt idx="0">
                  <c:v>24000</c:v>
                </c:pt>
                <c:pt idx="1">
                  <c:v>26800</c:v>
                </c:pt>
                <c:pt idx="2">
                  <c:v>28950</c:v>
                </c:pt>
                <c:pt idx="3">
                  <c:v>14425</c:v>
                </c:pt>
                <c:pt idx="4">
                  <c:v>20301</c:v>
                </c:pt>
                <c:pt idx="5">
                  <c:v>11556</c:v>
                </c:pt>
                <c:pt idx="6">
                  <c:v>36828</c:v>
                </c:pt>
                <c:pt idx="7">
                  <c:v>26701</c:v>
                </c:pt>
              </c:numCache>
            </c:numRef>
          </c:val>
          <c:extLst>
            <c:ext xmlns:c16="http://schemas.microsoft.com/office/drawing/2014/chart" uri="{C3380CC4-5D6E-409C-BE32-E72D297353CC}">
              <c16:uniqueId val="{00000008-3BA4-4185-BB18-30EE5BB699C2}"/>
            </c:ext>
          </c:extLst>
        </c:ser>
        <c:ser>
          <c:idx val="1"/>
          <c:order val="1"/>
          <c:tx>
            <c:strRef>
              <c:f>Project!$O$21</c:f>
              <c:strCache>
                <c:ptCount val="1"/>
                <c:pt idx="0">
                  <c:v>Model X</c:v>
                </c:pt>
              </c:strCache>
            </c:strRef>
          </c:tx>
          <c:spPr>
            <a:solidFill>
              <a:srgbClr val="F5A623"/>
            </a:solidFill>
            <a:ln>
              <a:noFill/>
            </a:ln>
            <a:effectLst>
              <a:innerShdw blurRad="101600">
                <a:prstClr val="black">
                  <a:alpha val="20000"/>
                </a:prstClr>
              </a:innerShdw>
            </a:effectLst>
          </c:spPr>
          <c:invertIfNegative val="0"/>
          <c:dPt>
            <c:idx val="0"/>
            <c:invertIfNegative val="0"/>
            <c:bubble3D val="0"/>
            <c:extLst>
              <c:ext xmlns:c16="http://schemas.microsoft.com/office/drawing/2014/chart" uri="{C3380CC4-5D6E-409C-BE32-E72D297353CC}">
                <c16:uniqueId val="{00000000-F361-41B2-A8BA-29D50411BF6F}"/>
              </c:ext>
            </c:extLst>
          </c:dPt>
          <c:dLbls>
            <c:dLbl>
              <c:idx val="0"/>
              <c:layout>
                <c:manualLayout>
                  <c:x val="0"/>
                  <c:y val="-1.60361659736864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61-41B2-A8BA-29D50411BF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Project!$O$22:$O$29</c:f>
              <c:numCache>
                <c:formatCode>#,##0</c:formatCode>
                <c:ptCount val="8"/>
                <c:pt idx="0">
                  <c:v>2725</c:v>
                </c:pt>
                <c:pt idx="1">
                  <c:v>21600</c:v>
                </c:pt>
                <c:pt idx="2">
                  <c:v>27250</c:v>
                </c:pt>
                <c:pt idx="3">
                  <c:v>19600</c:v>
                </c:pt>
                <c:pt idx="4">
                  <c:v>26100</c:v>
                </c:pt>
                <c:pt idx="5">
                  <c:v>7305</c:v>
                </c:pt>
                <c:pt idx="6">
                  <c:v>24099</c:v>
                </c:pt>
                <c:pt idx="7">
                  <c:v>24700</c:v>
                </c:pt>
              </c:numCache>
            </c:numRef>
          </c:val>
          <c:extLst>
            <c:ext xmlns:c16="http://schemas.microsoft.com/office/drawing/2014/chart" uri="{C3380CC4-5D6E-409C-BE32-E72D297353CC}">
              <c16:uniqueId val="{00000016-F137-4DA6-8982-B199375807DD}"/>
            </c:ext>
          </c:extLst>
        </c:ser>
        <c:ser>
          <c:idx val="2"/>
          <c:order val="2"/>
          <c:tx>
            <c:strRef>
              <c:f>Project!$P$21</c:f>
              <c:strCache>
                <c:ptCount val="1"/>
                <c:pt idx="0">
                  <c:v>Model 3</c:v>
                </c:pt>
              </c:strCache>
            </c:strRef>
          </c:tx>
          <c:spPr>
            <a:solidFill>
              <a:srgbClr val="9B9B9B"/>
            </a:solidFill>
            <a:ln>
              <a:noFill/>
            </a:ln>
            <a:effectLst>
              <a:innerShdw blurRad="114300">
                <a:prstClr val="black">
                  <a:alpha val="50000"/>
                </a:prstClr>
              </a:innerShdw>
            </a:effectLst>
          </c:spPr>
          <c:invertIfNegative val="0"/>
          <c:dPt>
            <c:idx val="1"/>
            <c:invertIfNegative val="0"/>
            <c:bubble3D val="0"/>
            <c:extLst>
              <c:ext xmlns:c16="http://schemas.microsoft.com/office/drawing/2014/chart" uri="{C3380CC4-5D6E-409C-BE32-E72D297353CC}">
                <c16:uniqueId val="{00000001-F361-41B2-A8BA-29D50411BF6F}"/>
              </c:ext>
            </c:extLst>
          </c:dPt>
          <c:dLbls>
            <c:dLbl>
              <c:idx val="1"/>
              <c:layout>
                <c:manualLayout>
                  <c:x val="-2.4130466005329107E-17"/>
                  <c:y val="-1.8040686720397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61-41B2-A8BA-29D50411BF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Project!$P$22:$P$29</c:f>
              <c:numCache>
                <c:formatCode>#,##0</c:formatCode>
                <c:ptCount val="8"/>
                <c:pt idx="1">
                  <c:v>1667</c:v>
                </c:pt>
                <c:pt idx="2">
                  <c:v>91447</c:v>
                </c:pt>
                <c:pt idx="3">
                  <c:v>161100</c:v>
                </c:pt>
                <c:pt idx="4">
                  <c:v>206500</c:v>
                </c:pt>
                <c:pt idx="5">
                  <c:v>121610</c:v>
                </c:pt>
                <c:pt idx="6">
                  <c:v>195698</c:v>
                </c:pt>
                <c:pt idx="7">
                  <c:v>232702</c:v>
                </c:pt>
              </c:numCache>
            </c:numRef>
          </c:val>
          <c:extLst>
            <c:ext xmlns:c16="http://schemas.microsoft.com/office/drawing/2014/chart" uri="{C3380CC4-5D6E-409C-BE32-E72D297353CC}">
              <c16:uniqueId val="{00000017-F137-4DA6-8982-B199375807DD}"/>
            </c:ext>
          </c:extLst>
        </c:ser>
        <c:ser>
          <c:idx val="3"/>
          <c:order val="3"/>
          <c:tx>
            <c:strRef>
              <c:f>Project!$Q$21</c:f>
              <c:strCache>
                <c:ptCount val="1"/>
                <c:pt idx="0">
                  <c:v>Model Y</c:v>
                </c:pt>
              </c:strCache>
            </c:strRef>
          </c:tx>
          <c:spPr>
            <a:solidFill>
              <a:srgbClr val="53A548"/>
            </a:solidFill>
            <a:ln>
              <a:noFill/>
            </a:ln>
            <a:effectLst>
              <a:innerShdw blurRad="114300">
                <a:prstClr val="black">
                  <a:alpha val="50000"/>
                </a:prstClr>
              </a:inn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Project!$Q$22:$Q$29</c:f>
              <c:numCache>
                <c:formatCode>#,##0</c:formatCode>
                <c:ptCount val="8"/>
                <c:pt idx="4">
                  <c:v>40001</c:v>
                </c:pt>
                <c:pt idx="5">
                  <c:v>121207</c:v>
                </c:pt>
                <c:pt idx="6">
                  <c:v>225799</c:v>
                </c:pt>
                <c:pt idx="7">
                  <c:v>385897</c:v>
                </c:pt>
              </c:numCache>
            </c:numRef>
          </c:val>
          <c:extLst>
            <c:ext xmlns:c16="http://schemas.microsoft.com/office/drawing/2014/chart" uri="{C3380CC4-5D6E-409C-BE32-E72D297353CC}">
              <c16:uniqueId val="{00000018-F137-4DA6-8982-B199375807DD}"/>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majorUnit val="50000"/>
      </c:valAx>
      <c:spPr>
        <a:noFill/>
        <a:ln>
          <a:noFill/>
        </a:ln>
        <a:effectLst>
          <a:softEdge rad="0"/>
        </a:effectLst>
      </c:spPr>
    </c:plotArea>
    <c:legend>
      <c:legendPos val="b"/>
      <c:layout>
        <c:manualLayout>
          <c:xMode val="edge"/>
          <c:yMode val="edge"/>
          <c:x val="0.2843466573683342"/>
          <c:y val="0.94923919420958036"/>
          <c:w val="0.5324793911452137"/>
          <c:h val="4.77330679309684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2016-2023 $TSLA.xlsx]Project!PivotTable24</c:name>
    <c:fmtId val="0"/>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7150" cap="rnd">
            <a:solidFill>
              <a:schemeClr val="accent1"/>
            </a:solidFill>
            <a:round/>
          </a:ln>
          <a:effectLst/>
        </c:spPr>
        <c:marker>
          <c:symbol val="circle"/>
          <c:size val="11"/>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7150" cap="rnd">
            <a:solidFill>
              <a:schemeClr val="accent1"/>
            </a:solidFill>
            <a:round/>
          </a:ln>
          <a:effectLst/>
        </c:spPr>
        <c:marker>
          <c:symbol val="circle"/>
          <c:size val="1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7150" cap="rnd">
            <a:solidFill>
              <a:schemeClr val="accent1"/>
            </a:solidFill>
            <a:round/>
          </a:ln>
          <a:effectLst/>
        </c:spPr>
        <c:marker>
          <c:symbol val="circle"/>
          <c:size val="11"/>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7150" cap="rnd">
            <a:solidFill>
              <a:schemeClr val="accent1"/>
            </a:solidFill>
            <a:round/>
          </a:ln>
          <a:effectLst/>
        </c:spPr>
        <c:marker>
          <c:symbol val="circle"/>
          <c:size val="11"/>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7150" cap="rnd">
            <a:solidFill>
              <a:schemeClr val="accent1"/>
            </a:solidFill>
            <a:round/>
          </a:ln>
          <a:effectLst/>
        </c:spPr>
        <c:marker>
          <c:symbol val="circle"/>
          <c:size val="1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57150" cap="rnd">
            <a:solidFill>
              <a:schemeClr val="accent1"/>
            </a:solidFill>
            <a:round/>
          </a:ln>
          <a:effectLst/>
        </c:spPr>
        <c:marker>
          <c:symbol val="circle"/>
          <c:size val="11"/>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a:innerShdw blurRad="1016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2"/>
            </a:solidFill>
            <a:ln w="9525">
              <a:solidFill>
                <a:schemeClr val="accent2"/>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3"/>
            </a:solidFill>
            <a:ln w="9525">
              <a:solidFill>
                <a:schemeClr val="accent3"/>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4"/>
            </a:solidFill>
            <a:ln w="9525">
              <a:solidFill>
                <a:schemeClr val="accent4"/>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Project!$W$21</c:f>
              <c:strCache>
                <c:ptCount val="1"/>
                <c:pt idx="0">
                  <c:v>$TSLA</c:v>
                </c:pt>
              </c:strCache>
            </c:strRef>
          </c:tx>
          <c:spPr>
            <a:solidFill>
              <a:schemeClr val="bg1">
                <a:lumMod val="85000"/>
              </a:schemeClr>
            </a:solidFill>
            <a:ln>
              <a:noFill/>
            </a:ln>
            <a:effectLst>
              <a:innerShdw blurRad="101600">
                <a:prstClr val="black">
                  <a:alpha val="50000"/>
                </a:prstClr>
              </a:innerShdw>
            </a:effectLst>
          </c:spPr>
          <c:invertIfNegative val="0"/>
          <c:cat>
            <c:strRef>
              <c:f>Project!$V$22:$V$29</c:f>
              <c:strCache>
                <c:ptCount val="8"/>
                <c:pt idx="0">
                  <c:v>2016</c:v>
                </c:pt>
                <c:pt idx="1">
                  <c:v>2017</c:v>
                </c:pt>
                <c:pt idx="2">
                  <c:v>2018</c:v>
                </c:pt>
                <c:pt idx="3">
                  <c:v>2019</c:v>
                </c:pt>
                <c:pt idx="4">
                  <c:v>2020</c:v>
                </c:pt>
                <c:pt idx="5">
                  <c:v>2021</c:v>
                </c:pt>
                <c:pt idx="6">
                  <c:v>2022</c:v>
                </c:pt>
                <c:pt idx="7">
                  <c:v>2023</c:v>
                </c:pt>
              </c:strCache>
            </c:strRef>
          </c:cat>
          <c:val>
            <c:numRef>
              <c:f>Project!$W$22:$W$29</c:f>
              <c:numCache>
                <c:formatCode>[$$-409]#\ ##0.00</c:formatCode>
                <c:ptCount val="8"/>
                <c:pt idx="0">
                  <c:v>13.964303762927289</c:v>
                </c:pt>
                <c:pt idx="1">
                  <c:v>20.908486211358433</c:v>
                </c:pt>
                <c:pt idx="2">
                  <c:v>21.180579981721845</c:v>
                </c:pt>
                <c:pt idx="3">
                  <c:v>18.28424202882189</c:v>
                </c:pt>
                <c:pt idx="4">
                  <c:v>96.099403487787654</c:v>
                </c:pt>
                <c:pt idx="5">
                  <c:v>260.26031473584766</c:v>
                </c:pt>
                <c:pt idx="6">
                  <c:v>263.26801740115508</c:v>
                </c:pt>
                <c:pt idx="7">
                  <c:v>217.30023937192411</c:v>
                </c:pt>
              </c:numCache>
            </c:numRef>
          </c:val>
          <c:extLst>
            <c:ext xmlns:c16="http://schemas.microsoft.com/office/drawing/2014/chart" uri="{C3380CC4-5D6E-409C-BE32-E72D297353CC}">
              <c16:uniqueId val="{00000004-F44C-4DB4-9468-CB39FB71C6B7}"/>
            </c:ext>
          </c:extLst>
        </c:ser>
        <c:dLbls>
          <c:showLegendKey val="0"/>
          <c:showVal val="0"/>
          <c:showCatName val="0"/>
          <c:showSerName val="0"/>
          <c:showPercent val="0"/>
          <c:showBubbleSize val="0"/>
        </c:dLbls>
        <c:gapWidth val="84"/>
        <c:axId val="1519019071"/>
        <c:axId val="1519023391"/>
      </c:barChart>
      <c:lineChart>
        <c:grouping val="standard"/>
        <c:varyColors val="0"/>
        <c:ser>
          <c:idx val="1"/>
          <c:order val="1"/>
          <c:tx>
            <c:strRef>
              <c:f>Project!$X$21</c:f>
              <c:strCache>
                <c:ptCount val="1"/>
                <c:pt idx="0">
                  <c:v>GOLD</c:v>
                </c:pt>
              </c:strCache>
            </c:strRef>
          </c:tx>
          <c:spPr>
            <a:ln w="57150" cap="rnd">
              <a:solidFill>
                <a:schemeClr val="accent2"/>
              </a:solidFill>
              <a:round/>
            </a:ln>
            <a:effectLst>
              <a:outerShdw blurRad="50800" dist="38100" dir="5400000" algn="t" rotWithShape="0">
                <a:prstClr val="black">
                  <a:alpha val="40000"/>
                </a:prstClr>
              </a:outerShdw>
            </a:effectLst>
          </c:spPr>
          <c:marker>
            <c:symbol val="circle"/>
            <c:size val="10"/>
            <c:spPr>
              <a:solidFill>
                <a:schemeClr val="accent2"/>
              </a:solidFill>
              <a:ln w="9525">
                <a:solidFill>
                  <a:schemeClr val="accent2"/>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Project!$X$22:$X$29</c:f>
              <c:numCache>
                <c:formatCode>[$$-409]#\ ##0.00</c:formatCode>
                <c:ptCount val="8"/>
                <c:pt idx="0">
                  <c:v>1249.8085844263162</c:v>
                </c:pt>
                <c:pt idx="1">
                  <c:v>1260.3390150607086</c:v>
                </c:pt>
                <c:pt idx="2">
                  <c:v>1272.4023252713471</c:v>
                </c:pt>
                <c:pt idx="3">
                  <c:v>1396.2595257247203</c:v>
                </c:pt>
                <c:pt idx="4">
                  <c:v>1777.6721189336979</c:v>
                </c:pt>
                <c:pt idx="5">
                  <c:v>1800.7731003562924</c:v>
                </c:pt>
                <c:pt idx="6">
                  <c:v>1806.7472189077769</c:v>
                </c:pt>
                <c:pt idx="7">
                  <c:v>1954.2012451954988</c:v>
                </c:pt>
              </c:numCache>
            </c:numRef>
          </c:val>
          <c:smooth val="0"/>
          <c:extLst>
            <c:ext xmlns:c16="http://schemas.microsoft.com/office/drawing/2014/chart" uri="{C3380CC4-5D6E-409C-BE32-E72D297353CC}">
              <c16:uniqueId val="{00000005-F44C-4DB4-9468-CB39FB71C6B7}"/>
            </c:ext>
          </c:extLst>
        </c:ser>
        <c:ser>
          <c:idx val="2"/>
          <c:order val="2"/>
          <c:tx>
            <c:strRef>
              <c:f>Project!$Y$21</c:f>
              <c:strCache>
                <c:ptCount val="1"/>
                <c:pt idx="0">
                  <c:v>NASDAQ-100</c:v>
                </c:pt>
              </c:strCache>
            </c:strRef>
          </c:tx>
          <c:spPr>
            <a:ln w="57150" cap="rnd">
              <a:solidFill>
                <a:schemeClr val="accent3"/>
              </a:solidFill>
              <a:round/>
            </a:ln>
            <a:effectLst>
              <a:outerShdw blurRad="50800" dist="38100" dir="5400000" algn="t" rotWithShape="0">
                <a:prstClr val="black">
                  <a:alpha val="40000"/>
                </a:prstClr>
              </a:outerShdw>
            </a:effectLst>
          </c:spPr>
          <c:marker>
            <c:symbol val="circle"/>
            <c:size val="10"/>
            <c:spPr>
              <a:solidFill>
                <a:schemeClr val="accent3"/>
              </a:solidFill>
              <a:ln w="9525">
                <a:solidFill>
                  <a:schemeClr val="accent3"/>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Project!$Y$22:$Y$29</c:f>
              <c:numCache>
                <c:formatCode>#,##0.00</c:formatCode>
                <c:ptCount val="8"/>
                <c:pt idx="0">
                  <c:v>4564.9131151532492</c:v>
                </c:pt>
                <c:pt idx="1">
                  <c:v>5755.5453011543177</c:v>
                </c:pt>
                <c:pt idx="2">
                  <c:v>6982.0410171880612</c:v>
                </c:pt>
                <c:pt idx="3">
                  <c:v>7628.726817726133</c:v>
                </c:pt>
                <c:pt idx="4">
                  <c:v>10268.647162603478</c:v>
                </c:pt>
                <c:pt idx="5">
                  <c:v>14470.319864676925</c:v>
                </c:pt>
                <c:pt idx="6">
                  <c:v>12762.731573644256</c:v>
                </c:pt>
                <c:pt idx="7">
                  <c:v>14182.702980716778</c:v>
                </c:pt>
              </c:numCache>
            </c:numRef>
          </c:val>
          <c:smooth val="0"/>
          <c:extLst>
            <c:ext xmlns:c16="http://schemas.microsoft.com/office/drawing/2014/chart" uri="{C3380CC4-5D6E-409C-BE32-E72D297353CC}">
              <c16:uniqueId val="{00000006-F44C-4DB4-9468-CB39FB71C6B7}"/>
            </c:ext>
          </c:extLst>
        </c:ser>
        <c:ser>
          <c:idx val="3"/>
          <c:order val="3"/>
          <c:tx>
            <c:strRef>
              <c:f>Project!$Z$21</c:f>
              <c:strCache>
                <c:ptCount val="1"/>
                <c:pt idx="0">
                  <c:v>S&amp;P 500</c:v>
                </c:pt>
              </c:strCache>
            </c:strRef>
          </c:tx>
          <c:spPr>
            <a:ln w="57150" cap="rnd">
              <a:solidFill>
                <a:schemeClr val="accent4"/>
              </a:solidFill>
              <a:round/>
            </a:ln>
            <a:effectLst>
              <a:outerShdw blurRad="50800" dist="38100" dir="5400000" algn="t" rotWithShape="0">
                <a:prstClr val="black">
                  <a:alpha val="40000"/>
                </a:prstClr>
              </a:outerShdw>
            </a:effectLst>
          </c:spPr>
          <c:marker>
            <c:symbol val="circle"/>
            <c:size val="10"/>
            <c:spPr>
              <a:solidFill>
                <a:schemeClr val="accent4"/>
              </a:solidFill>
              <a:ln w="9525">
                <a:solidFill>
                  <a:schemeClr val="accent4"/>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Project!$Z$22:$Z$29</c:f>
              <c:numCache>
                <c:formatCode>#,##0.00</c:formatCode>
                <c:ptCount val="8"/>
                <c:pt idx="0">
                  <c:v>2092.3878060104148</c:v>
                </c:pt>
                <c:pt idx="1">
                  <c:v>2448.2130682519869</c:v>
                </c:pt>
                <c:pt idx="2">
                  <c:v>2744.6796781149187</c:v>
                </c:pt>
                <c:pt idx="3">
                  <c:v>2912.5022956435882</c:v>
                </c:pt>
                <c:pt idx="4">
                  <c:v>3218.4990794220398</c:v>
                </c:pt>
                <c:pt idx="5">
                  <c:v>4266.7954139589756</c:v>
                </c:pt>
                <c:pt idx="6">
                  <c:v>4100.6998956948528</c:v>
                </c:pt>
                <c:pt idx="7">
                  <c:v>4284.2465593946172</c:v>
                </c:pt>
              </c:numCache>
            </c:numRef>
          </c:val>
          <c:smooth val="0"/>
          <c:extLst>
            <c:ext xmlns:c16="http://schemas.microsoft.com/office/drawing/2014/chart" uri="{C3380CC4-5D6E-409C-BE32-E72D297353CC}">
              <c16:uniqueId val="{00000007-F44C-4DB4-9468-CB39FB71C6B7}"/>
            </c:ext>
          </c:extLst>
        </c:ser>
        <c:dLbls>
          <c:showLegendKey val="0"/>
          <c:showVal val="0"/>
          <c:showCatName val="0"/>
          <c:showSerName val="0"/>
          <c:showPercent val="0"/>
          <c:showBubbleSize val="0"/>
        </c:dLbls>
        <c:marker val="1"/>
        <c:smooth val="0"/>
        <c:axId val="1079822511"/>
        <c:axId val="1079828271"/>
      </c:lineChart>
      <c:valAx>
        <c:axId val="151902339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19019071"/>
        <c:crosses val="max"/>
        <c:crossBetween val="between"/>
      </c:valAx>
      <c:catAx>
        <c:axId val="15190190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9023391"/>
        <c:crosses val="autoZero"/>
        <c:auto val="1"/>
        <c:lblAlgn val="ctr"/>
        <c:lblOffset val="100"/>
        <c:noMultiLvlLbl val="0"/>
      </c:catAx>
      <c:valAx>
        <c:axId val="1079828271"/>
        <c:scaling>
          <c:orientation val="minMax"/>
        </c:scaling>
        <c:delete val="0"/>
        <c:axPos val="l"/>
        <c:numFmt formatCode="#,##0;[Red]#,##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79822511"/>
        <c:crosses val="autoZero"/>
        <c:crossBetween val="between"/>
      </c:valAx>
      <c:catAx>
        <c:axId val="1079822511"/>
        <c:scaling>
          <c:orientation val="minMax"/>
        </c:scaling>
        <c:delete val="1"/>
        <c:axPos val="b"/>
        <c:numFmt formatCode="General" sourceLinked="1"/>
        <c:majorTickMark val="out"/>
        <c:minorTickMark val="none"/>
        <c:tickLblPos val="nextTo"/>
        <c:crossAx val="1079828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1"/>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03-657C-49EE-9B31-E808302A03FC}"/>
            </c:ext>
          </c:extLst>
        </c:ser>
        <c:ser>
          <c:idx val="2"/>
          <c:order val="2"/>
          <c:tx>
            <c:strRef>
              <c:f>Project!$F$21</c:f>
              <c:strCache>
                <c:ptCount val="1"/>
                <c:pt idx="0">
                  <c:v>Model 3</c:v>
                </c:pt>
              </c:strCache>
            </c:strRef>
          </c:tx>
          <c:spPr>
            <a:solidFill>
              <a:srgbClr val="9B9B9B"/>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04-657C-49EE-9B31-E808302A03FC}"/>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05-657C-49EE-9B31-E808302A03FC}"/>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2"/>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5A623"/>
          </a:solidFill>
          <a:ln>
            <a:noFill/>
          </a:ln>
          <a:effectLst>
            <a:innerShdw blurRad="1143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B9B9B"/>
          </a:solidFill>
          <a:ln>
            <a:noFill/>
          </a:ln>
          <a:effectLst>
            <a:innerShdw blurRad="1143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143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03-18E9-4734-A992-42C6713D7865}"/>
            </c:ext>
          </c:extLst>
        </c:ser>
        <c:ser>
          <c:idx val="2"/>
          <c:order val="2"/>
          <c:tx>
            <c:strRef>
              <c:f>Project!$F$21</c:f>
              <c:strCache>
                <c:ptCount val="1"/>
                <c:pt idx="0">
                  <c:v>Model 3</c:v>
                </c:pt>
              </c:strCache>
            </c:strRef>
          </c:tx>
          <c:spPr>
            <a:solidFill>
              <a:srgbClr val="9B9B9B"/>
            </a:solidFill>
            <a:ln>
              <a:noFill/>
            </a:ln>
            <a:effectLst>
              <a:innerShdw blurRad="1143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04-18E9-4734-A992-42C6713D7865}"/>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05-18E9-4734-A992-42C6713D7865}"/>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layout>
        <c:manualLayout>
          <c:xMode val="edge"/>
          <c:yMode val="edge"/>
          <c:x val="0.24625301148481801"/>
          <c:y val="0.94728453000849577"/>
          <c:w val="0.47164117624247426"/>
          <c:h val="4.762464959137195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571499</xdr:colOff>
      <xdr:row>34</xdr:row>
      <xdr:rowOff>102420</xdr:rowOff>
    </xdr:from>
    <xdr:to>
      <xdr:col>14</xdr:col>
      <xdr:colOff>247650</xdr:colOff>
      <xdr:row>67</xdr:row>
      <xdr:rowOff>56138</xdr:rowOff>
    </xdr:to>
    <xdr:graphicFrame macro="">
      <xdr:nvGraphicFramePr>
        <xdr:cNvPr id="4" name="Chart 18">
          <a:extLst>
            <a:ext uri="{FF2B5EF4-FFF2-40B4-BE49-F238E27FC236}">
              <a16:creationId xmlns:a16="http://schemas.microsoft.com/office/drawing/2014/main" id="{000E4AD2-7113-4B5D-B59D-4FB376FEA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96208</xdr:colOff>
      <xdr:row>35</xdr:row>
      <xdr:rowOff>61451</xdr:rowOff>
    </xdr:from>
    <xdr:to>
      <xdr:col>25</xdr:col>
      <xdr:colOff>71695</xdr:colOff>
      <xdr:row>68</xdr:row>
      <xdr:rowOff>9525</xdr:rowOff>
    </xdr:to>
    <xdr:graphicFrame macro="">
      <xdr:nvGraphicFramePr>
        <xdr:cNvPr id="6" name="Chart 18">
          <a:extLst>
            <a:ext uri="{FF2B5EF4-FFF2-40B4-BE49-F238E27FC236}">
              <a16:creationId xmlns:a16="http://schemas.microsoft.com/office/drawing/2014/main" id="{2C2E46A3-6F31-40D0-9DBF-2095CB31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76201</xdr:colOff>
      <xdr:row>8</xdr:row>
      <xdr:rowOff>57149</xdr:rowOff>
    </xdr:from>
    <xdr:to>
      <xdr:col>0</xdr:col>
      <xdr:colOff>1371601</xdr:colOff>
      <xdr:row>16</xdr:row>
      <xdr:rowOff>85724</xdr:rowOff>
    </xdr:to>
    <mc:AlternateContent xmlns:mc="http://schemas.openxmlformats.org/markup-compatibility/2006" xmlns:a14="http://schemas.microsoft.com/office/drawing/2010/main">
      <mc:Choice Requires="a14">
        <xdr:graphicFrame macro="">
          <xdr:nvGraphicFramePr>
            <xdr:cNvPr id="7" name="Models">
              <a:extLst>
                <a:ext uri="{FF2B5EF4-FFF2-40B4-BE49-F238E27FC236}">
                  <a16:creationId xmlns:a16="http://schemas.microsoft.com/office/drawing/2014/main" id="{1FA99B89-05C3-15BF-5AB0-7A2295562115}"/>
                </a:ext>
              </a:extLst>
            </xdr:cNvPr>
            <xdr:cNvGraphicFramePr/>
          </xdr:nvGraphicFramePr>
          <xdr:xfrm>
            <a:off x="0" y="0"/>
            <a:ext cx="0" cy="0"/>
          </xdr:xfrm>
          <a:graphic>
            <a:graphicData uri="http://schemas.microsoft.com/office/drawing/2010/slicer">
              <sle:slicer xmlns:sle="http://schemas.microsoft.com/office/drawing/2010/slicer" name="Models"/>
            </a:graphicData>
          </a:graphic>
        </xdr:graphicFrame>
      </mc:Choice>
      <mc:Fallback xmlns="">
        <xdr:sp macro="" textlink="">
          <xdr:nvSpPr>
            <xdr:cNvPr id="0" name=""/>
            <xdr:cNvSpPr>
              <a:spLocks noTextEdit="1"/>
            </xdr:cNvSpPr>
          </xdr:nvSpPr>
          <xdr:spPr>
            <a:xfrm>
              <a:off x="76201" y="1543978"/>
              <a:ext cx="1295400" cy="151540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556419</xdr:colOff>
      <xdr:row>72</xdr:row>
      <xdr:rowOff>117035</xdr:rowOff>
    </xdr:from>
    <xdr:to>
      <xdr:col>25</xdr:col>
      <xdr:colOff>90090</xdr:colOff>
      <xdr:row>94</xdr:row>
      <xdr:rowOff>145415</xdr:rowOff>
    </xdr:to>
    <xdr:graphicFrame macro="">
      <xdr:nvGraphicFramePr>
        <xdr:cNvPr id="9" name="Chart 8">
          <a:extLst>
            <a:ext uri="{FF2B5EF4-FFF2-40B4-BE49-F238E27FC236}">
              <a16:creationId xmlns:a16="http://schemas.microsoft.com/office/drawing/2014/main" id="{B230D4C3-7698-4616-8778-8AB7F3AC6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66675</xdr:colOff>
      <xdr:row>0</xdr:row>
      <xdr:rowOff>0</xdr:rowOff>
    </xdr:from>
    <xdr:to>
      <xdr:col>28</xdr:col>
      <xdr:colOff>104775</xdr:colOff>
      <xdr:row>5</xdr:row>
      <xdr:rowOff>57150</xdr:rowOff>
    </xdr:to>
    <xdr:sp macro="" textlink="">
      <xdr:nvSpPr>
        <xdr:cNvPr id="10" name="Rectangle 9">
          <a:extLst>
            <a:ext uri="{FF2B5EF4-FFF2-40B4-BE49-F238E27FC236}">
              <a16:creationId xmlns:a16="http://schemas.microsoft.com/office/drawing/2014/main" id="{04511F00-9CD6-4CEF-91D2-F8BC673380D3}"/>
            </a:ext>
          </a:extLst>
        </xdr:cNvPr>
        <xdr:cNvSpPr/>
      </xdr:nvSpPr>
      <xdr:spPr>
        <a:xfrm>
          <a:off x="1504950" y="0"/>
          <a:ext cx="16211550" cy="1000125"/>
        </a:xfrm>
        <a:prstGeom prst="rect">
          <a:avLst/>
        </a:prstGeom>
        <a:solidFill>
          <a:srgbClr val="215F9A"/>
        </a:solidFill>
        <a:effectLst>
          <a:outerShdw blurRad="63500" sx="101000" sy="101000" algn="ctr" rotWithShape="0">
            <a:prstClr val="black">
              <a:alpha val="40000"/>
            </a:prstClr>
          </a:outerShdw>
        </a:effectLst>
        <a:scene3d>
          <a:camera prst="orthographicFront"/>
          <a:lightRig rig="threePt" dir="t"/>
        </a:scene3d>
        <a:sp3d prstMaterial="matte">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l-PL" sz="1100">
            <a:solidFill>
              <a:schemeClr val="lt1"/>
            </a:solidFill>
            <a:latin typeface="+mn-lt"/>
            <a:ea typeface="+mn-ea"/>
            <a:cs typeface="+mn-cs"/>
          </a:endParaRPr>
        </a:p>
      </xdr:txBody>
    </xdr:sp>
    <xdr:clientData/>
  </xdr:twoCellAnchor>
  <xdr:twoCellAnchor editAs="oneCell">
    <xdr:from>
      <xdr:col>0</xdr:col>
      <xdr:colOff>85727</xdr:colOff>
      <xdr:row>0</xdr:row>
      <xdr:rowOff>70423</xdr:rowOff>
    </xdr:from>
    <xdr:to>
      <xdr:col>0</xdr:col>
      <xdr:colOff>1371601</xdr:colOff>
      <xdr:row>7</xdr:row>
      <xdr:rowOff>55954</xdr:rowOff>
    </xdr:to>
    <xdr:pic>
      <xdr:nvPicPr>
        <xdr:cNvPr id="16" name="Picture 15">
          <a:extLst>
            <a:ext uri="{FF2B5EF4-FFF2-40B4-BE49-F238E27FC236}">
              <a16:creationId xmlns:a16="http://schemas.microsoft.com/office/drawing/2014/main" id="{B13FCABC-3E06-4F94-BD9D-40508C5490F8}"/>
            </a:ext>
          </a:extLst>
        </xdr:cNvPr>
        <xdr:cNvPicPr>
          <a:picLocks noChangeAspect="1"/>
        </xdr:cNvPicPr>
      </xdr:nvPicPr>
      <xdr:blipFill>
        <a:blip xmlns:r="http://schemas.openxmlformats.org/officeDocument/2006/relationships" r:embed="rId4"/>
        <a:stretch>
          <a:fillRect/>
        </a:stretch>
      </xdr:blipFill>
      <xdr:spPr>
        <a:xfrm>
          <a:off x="85727" y="70423"/>
          <a:ext cx="1285874" cy="1286714"/>
        </a:xfrm>
        <a:prstGeom prst="rect">
          <a:avLst/>
        </a:prstGeom>
      </xdr:spPr>
    </xdr:pic>
    <xdr:clientData/>
  </xdr:twoCellAnchor>
  <xdr:twoCellAnchor>
    <xdr:from>
      <xdr:col>1</xdr:col>
      <xdr:colOff>161926</xdr:colOff>
      <xdr:row>10</xdr:row>
      <xdr:rowOff>19050</xdr:rowOff>
    </xdr:from>
    <xdr:to>
      <xdr:col>5</xdr:col>
      <xdr:colOff>76200</xdr:colOff>
      <xdr:row>15</xdr:row>
      <xdr:rowOff>66675</xdr:rowOff>
    </xdr:to>
    <xdr:sp macro="" textlink="">
      <xdr:nvSpPr>
        <xdr:cNvPr id="18" name="Rectangle 17">
          <a:extLst>
            <a:ext uri="{FF2B5EF4-FFF2-40B4-BE49-F238E27FC236}">
              <a16:creationId xmlns:a16="http://schemas.microsoft.com/office/drawing/2014/main" id="{13AC895B-C3B3-449A-9DCC-1B52C66A35D3}"/>
            </a:ext>
          </a:extLst>
        </xdr:cNvPr>
        <xdr:cNvSpPr/>
      </xdr:nvSpPr>
      <xdr:spPr>
        <a:xfrm>
          <a:off x="1601259" y="1924050"/>
          <a:ext cx="2369608" cy="1000125"/>
        </a:xfrm>
        <a:prstGeom prst="rect">
          <a:avLst/>
        </a:prstGeom>
        <a:solidFill>
          <a:srgbClr val="2D7CB1"/>
        </a:solidFill>
        <a:ln>
          <a:noFill/>
        </a:ln>
        <a:effectLst>
          <a:outerShdw blurRad="63500" sx="104000" sy="104000" algn="ctr" rotWithShape="0">
            <a:prstClr val="black">
              <a:alpha val="40000"/>
            </a:prstClr>
          </a:outerShdw>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17</xdr:col>
      <xdr:colOff>362218</xdr:colOff>
      <xdr:row>10</xdr:row>
      <xdr:rowOff>967</xdr:rowOff>
    </xdr:from>
    <xdr:to>
      <xdr:col>21</xdr:col>
      <xdr:colOff>308555</xdr:colOff>
      <xdr:row>15</xdr:row>
      <xdr:rowOff>48592</xdr:rowOff>
    </xdr:to>
    <xdr:sp macro="" textlink="">
      <xdr:nvSpPr>
        <xdr:cNvPr id="21" name="Rectangle 20">
          <a:extLst>
            <a:ext uri="{FF2B5EF4-FFF2-40B4-BE49-F238E27FC236}">
              <a16:creationId xmlns:a16="http://schemas.microsoft.com/office/drawing/2014/main" id="{2E947E8C-08CE-47E5-9AF6-4EFA5389A516}"/>
            </a:ext>
          </a:extLst>
        </xdr:cNvPr>
        <xdr:cNvSpPr/>
      </xdr:nvSpPr>
      <xdr:spPr>
        <a:xfrm>
          <a:off x="10947042" y="1879136"/>
          <a:ext cx="2602605" cy="986710"/>
        </a:xfrm>
        <a:prstGeom prst="rect">
          <a:avLst/>
        </a:prstGeom>
        <a:solidFill>
          <a:srgbClr val="2D7CB1"/>
        </a:solidFill>
        <a:ln>
          <a:noFill/>
        </a:ln>
        <a:effectLst>
          <a:outerShdw blurRad="63500" sx="102000" sy="102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24</xdr:col>
      <xdr:colOff>9524</xdr:colOff>
      <xdr:row>10</xdr:row>
      <xdr:rowOff>17672</xdr:rowOff>
    </xdr:from>
    <xdr:to>
      <xdr:col>27</xdr:col>
      <xdr:colOff>400050</xdr:colOff>
      <xdr:row>15</xdr:row>
      <xdr:rowOff>65297</xdr:rowOff>
    </xdr:to>
    <xdr:sp macro="" textlink="">
      <xdr:nvSpPr>
        <xdr:cNvPr id="22" name="Rectangle 21">
          <a:extLst>
            <a:ext uri="{FF2B5EF4-FFF2-40B4-BE49-F238E27FC236}">
              <a16:creationId xmlns:a16="http://schemas.microsoft.com/office/drawing/2014/main" id="{05273063-A62A-269A-03EF-12CFC5587E38}"/>
            </a:ext>
          </a:extLst>
        </xdr:cNvPr>
        <xdr:cNvSpPr/>
      </xdr:nvSpPr>
      <xdr:spPr>
        <a:xfrm>
          <a:off x="16032511" y="1946888"/>
          <a:ext cx="2384319" cy="1016269"/>
        </a:xfrm>
        <a:prstGeom prst="rect">
          <a:avLst/>
        </a:prstGeom>
        <a:solidFill>
          <a:srgbClr val="2D7CB1"/>
        </a:solidFill>
        <a:ln>
          <a:noFill/>
        </a:ln>
        <a:effectLst>
          <a:outerShdw blurRad="63500" sx="102000" sy="102000" algn="ctr" rotWithShape="0">
            <a:prstClr val="black">
              <a:alpha val="40000"/>
            </a:prstClr>
          </a:outerShdw>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9</xdr:col>
      <xdr:colOff>187882</xdr:colOff>
      <xdr:row>10</xdr:row>
      <xdr:rowOff>9525</xdr:rowOff>
    </xdr:from>
    <xdr:to>
      <xdr:col>14</xdr:col>
      <xdr:colOff>38104</xdr:colOff>
      <xdr:row>15</xdr:row>
      <xdr:rowOff>57150</xdr:rowOff>
    </xdr:to>
    <xdr:sp macro="" textlink="">
      <xdr:nvSpPr>
        <xdr:cNvPr id="3" name="Rectangle 4">
          <a:extLst>
            <a:ext uri="{FF2B5EF4-FFF2-40B4-BE49-F238E27FC236}">
              <a16:creationId xmlns:a16="http://schemas.microsoft.com/office/drawing/2014/main" id="{22F2289D-54BD-4AB1-A4ED-BFA12EE32A7D}"/>
            </a:ext>
            <a:ext uri="{147F2762-F138-4A5C-976F-8EAC2B608ADB}">
              <a16:predDERef xmlns:a16="http://schemas.microsoft.com/office/drawing/2014/main" pred="{05273063-A62A-269A-03EF-12CFC5587E38}"/>
            </a:ext>
          </a:extLst>
        </xdr:cNvPr>
        <xdr:cNvSpPr/>
      </xdr:nvSpPr>
      <xdr:spPr>
        <a:xfrm>
          <a:off x="6125132" y="1914525"/>
          <a:ext cx="2411389" cy="1000125"/>
        </a:xfrm>
        <a:prstGeom prst="rect">
          <a:avLst/>
        </a:prstGeom>
        <a:solidFill>
          <a:srgbClr val="2D7CB1"/>
        </a:solidFill>
        <a:ln>
          <a:noFill/>
        </a:ln>
        <a:effectLst>
          <a:outerShdw blurRad="63500" sx="104000" sy="104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4</xdr:col>
      <xdr:colOff>518583</xdr:colOff>
      <xdr:row>0</xdr:row>
      <xdr:rowOff>84667</xdr:rowOff>
    </xdr:from>
    <xdr:to>
      <xdr:col>23</xdr:col>
      <xdr:colOff>303696</xdr:colOff>
      <xdr:row>4</xdr:row>
      <xdr:rowOff>10584</xdr:rowOff>
    </xdr:to>
    <xdr:sp macro="" textlink="">
      <xdr:nvSpPr>
        <xdr:cNvPr id="8" name="TextBox 7">
          <a:extLst>
            <a:ext uri="{FF2B5EF4-FFF2-40B4-BE49-F238E27FC236}">
              <a16:creationId xmlns:a16="http://schemas.microsoft.com/office/drawing/2014/main" id="{07F1EFF1-DCC9-B0FA-88D1-A45C4C3DF2F7}"/>
            </a:ext>
          </a:extLst>
        </xdr:cNvPr>
        <xdr:cNvSpPr txBox="1"/>
      </xdr:nvSpPr>
      <xdr:spPr>
        <a:xfrm>
          <a:off x="3804018" y="84667"/>
          <a:ext cx="11118482" cy="698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3600">
              <a:solidFill>
                <a:schemeClr val="bg1"/>
              </a:solidFill>
              <a:latin typeface="Grandview" panose="020B0502040204020203" pitchFamily="34" charset="0"/>
              <a:ea typeface="Microsoft GothicNeo" panose="020B0503020000020004" pitchFamily="34" charset="-127"/>
              <a:cs typeface="Microsoft GothicNeo" panose="020B0503020000020004" pitchFamily="34" charset="-127"/>
            </a:rPr>
            <a:t>TESLA U.S. Market Overview (2016-2023) Dashboard</a:t>
          </a:r>
        </a:p>
      </xdr:txBody>
    </xdr:sp>
    <xdr:clientData/>
  </xdr:twoCellAnchor>
  <xdr:twoCellAnchor>
    <xdr:from>
      <xdr:col>2</xdr:col>
      <xdr:colOff>0</xdr:colOff>
      <xdr:row>18</xdr:row>
      <xdr:rowOff>61452</xdr:rowOff>
    </xdr:from>
    <xdr:to>
      <xdr:col>7</xdr:col>
      <xdr:colOff>10242</xdr:colOff>
      <xdr:row>19</xdr:row>
      <xdr:rowOff>184355</xdr:rowOff>
    </xdr:to>
    <xdr:sp macro="" textlink="">
      <xdr:nvSpPr>
        <xdr:cNvPr id="11" name="TextBox 10">
          <a:extLst>
            <a:ext uri="{FF2B5EF4-FFF2-40B4-BE49-F238E27FC236}">
              <a16:creationId xmlns:a16="http://schemas.microsoft.com/office/drawing/2014/main" id="{8051C217-8674-D6CF-5000-96882F50FAC2}"/>
            </a:ext>
          </a:extLst>
        </xdr:cNvPr>
        <xdr:cNvSpPr txBox="1"/>
      </xdr:nvSpPr>
      <xdr:spPr>
        <a:xfrm>
          <a:off x="2130323" y="3564194"/>
          <a:ext cx="3103306" cy="317500"/>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baseline="0">
              <a:solidFill>
                <a:schemeClr val="bg1"/>
              </a:solidFill>
              <a:effectLst/>
              <a:latin typeface="Grandview" panose="020B0502040204020203" pitchFamily="34" charset="0"/>
              <a:ea typeface="+mn-ea"/>
              <a:cs typeface="+mn-cs"/>
            </a:rPr>
            <a:t>Tesla EV Sales Share </a:t>
          </a:r>
          <a:endParaRPr lang="pl-PL" sz="1400">
            <a:solidFill>
              <a:schemeClr val="bg1"/>
            </a:solidFill>
            <a:latin typeface="Grandview" panose="020B0502040204020203" pitchFamily="34" charset="0"/>
          </a:endParaRPr>
        </a:p>
      </xdr:txBody>
    </xdr:sp>
    <xdr:clientData/>
  </xdr:twoCellAnchor>
  <xdr:twoCellAnchor>
    <xdr:from>
      <xdr:col>12</xdr:col>
      <xdr:colOff>2</xdr:colOff>
      <xdr:row>18</xdr:row>
      <xdr:rowOff>61452</xdr:rowOff>
    </xdr:from>
    <xdr:to>
      <xdr:col>18</xdr:col>
      <xdr:colOff>10243</xdr:colOff>
      <xdr:row>20</xdr:row>
      <xdr:rowOff>0</xdr:rowOff>
    </xdr:to>
    <xdr:sp macro="" textlink="">
      <xdr:nvSpPr>
        <xdr:cNvPr id="12" name="TextBox 11">
          <a:extLst>
            <a:ext uri="{FF2B5EF4-FFF2-40B4-BE49-F238E27FC236}">
              <a16:creationId xmlns:a16="http://schemas.microsoft.com/office/drawing/2014/main" id="{A9F9418F-2F0F-E6E2-1C2E-331A4632D2F5}"/>
            </a:ext>
          </a:extLst>
        </xdr:cNvPr>
        <xdr:cNvSpPr txBox="1"/>
      </xdr:nvSpPr>
      <xdr:spPr>
        <a:xfrm>
          <a:off x="7701937" y="3564194"/>
          <a:ext cx="5643306" cy="327741"/>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Tesla EV Sales Performance </a:t>
          </a:r>
          <a:endParaRPr lang="pl-PL" sz="1400">
            <a:solidFill>
              <a:schemeClr val="bg1"/>
            </a:solidFill>
            <a:latin typeface="Grandview" panose="020B0502040204020203" pitchFamily="34" charset="0"/>
          </a:endParaRPr>
        </a:p>
      </xdr:txBody>
    </xdr:sp>
    <xdr:clientData/>
  </xdr:twoCellAnchor>
  <xdr:twoCellAnchor>
    <xdr:from>
      <xdr:col>20</xdr:col>
      <xdr:colOff>563306</xdr:colOff>
      <xdr:row>18</xdr:row>
      <xdr:rowOff>71692</xdr:rowOff>
    </xdr:from>
    <xdr:to>
      <xdr:col>26</xdr:col>
      <xdr:colOff>10242</xdr:colOff>
      <xdr:row>19</xdr:row>
      <xdr:rowOff>184354</xdr:rowOff>
    </xdr:to>
    <xdr:sp macro="" textlink="">
      <xdr:nvSpPr>
        <xdr:cNvPr id="13" name="TextBox 12">
          <a:extLst>
            <a:ext uri="{FF2B5EF4-FFF2-40B4-BE49-F238E27FC236}">
              <a16:creationId xmlns:a16="http://schemas.microsoft.com/office/drawing/2014/main" id="{AACF781A-BCA8-54C8-C49C-D2A96C925873}"/>
            </a:ext>
          </a:extLst>
        </xdr:cNvPr>
        <xdr:cNvSpPr txBox="1"/>
      </xdr:nvSpPr>
      <xdr:spPr>
        <a:xfrm>
          <a:off x="15188790" y="3574434"/>
          <a:ext cx="3820242" cy="307259"/>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baseline="0">
              <a:solidFill>
                <a:schemeClr val="bg1"/>
              </a:solidFill>
              <a:effectLst/>
              <a:latin typeface="Grandview" panose="020B0502040204020203" pitchFamily="34" charset="0"/>
              <a:ea typeface="+mn-ea"/>
              <a:cs typeface="+mn-cs"/>
            </a:rPr>
            <a:t>$TSLA and Major Market Indexes </a:t>
          </a:r>
          <a:endParaRPr lang="pl-PL" sz="1400">
            <a:solidFill>
              <a:schemeClr val="bg1"/>
            </a:solidFill>
            <a:latin typeface="Grandview" panose="020B0502040204020203" pitchFamily="34" charset="0"/>
          </a:endParaRPr>
        </a:p>
      </xdr:txBody>
    </xdr:sp>
    <xdr:clientData/>
  </xdr:twoCellAnchor>
  <xdr:twoCellAnchor>
    <xdr:from>
      <xdr:col>1</xdr:col>
      <xdr:colOff>571499</xdr:colOff>
      <xdr:row>35</xdr:row>
      <xdr:rowOff>1</xdr:rowOff>
    </xdr:from>
    <xdr:to>
      <xdr:col>14</xdr:col>
      <xdr:colOff>247650</xdr:colOff>
      <xdr:row>67</xdr:row>
      <xdr:rowOff>148316</xdr:rowOff>
    </xdr:to>
    <xdr:graphicFrame macro="">
      <xdr:nvGraphicFramePr>
        <xdr:cNvPr id="17" name="Chart 18">
          <a:extLst>
            <a:ext uri="{FF2B5EF4-FFF2-40B4-BE49-F238E27FC236}">
              <a16:creationId xmlns:a16="http://schemas.microsoft.com/office/drawing/2014/main" id="{05CE4352-E71E-2B1B-DA76-9857471B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571499</xdr:colOff>
      <xdr:row>35</xdr:row>
      <xdr:rowOff>40969</xdr:rowOff>
    </xdr:from>
    <xdr:to>
      <xdr:col>14</xdr:col>
      <xdr:colOff>247650</xdr:colOff>
      <xdr:row>67</xdr:row>
      <xdr:rowOff>189284</xdr:rowOff>
    </xdr:to>
    <xdr:graphicFrame macro="">
      <xdr:nvGraphicFramePr>
        <xdr:cNvPr id="23" name="Chart 18">
          <a:extLst>
            <a:ext uri="{FF2B5EF4-FFF2-40B4-BE49-F238E27FC236}">
              <a16:creationId xmlns:a16="http://schemas.microsoft.com/office/drawing/2014/main" id="{3E60890A-4C22-5744-F26B-840AD445C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48949</xdr:colOff>
      <xdr:row>70</xdr:row>
      <xdr:rowOff>108359</xdr:rowOff>
    </xdr:from>
    <xdr:to>
      <xdr:col>20</xdr:col>
      <xdr:colOff>466315</xdr:colOff>
      <xdr:row>72</xdr:row>
      <xdr:rowOff>51004</xdr:rowOff>
    </xdr:to>
    <xdr:sp macro="" textlink="">
      <xdr:nvSpPr>
        <xdr:cNvPr id="24" name="TextBox 23">
          <a:extLst>
            <a:ext uri="{FF2B5EF4-FFF2-40B4-BE49-F238E27FC236}">
              <a16:creationId xmlns:a16="http://schemas.microsoft.com/office/drawing/2014/main" id="{682BA6C2-2255-C56C-04AA-0F8E866F744C}"/>
            </a:ext>
          </a:extLst>
        </xdr:cNvPr>
        <xdr:cNvSpPr txBox="1"/>
      </xdr:nvSpPr>
      <xdr:spPr>
        <a:xfrm>
          <a:off x="6030649" y="13433834"/>
          <a:ext cx="6827691" cy="323645"/>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$TSLA and Major Market Indexes (2016-2023)</a:t>
          </a:r>
          <a:endParaRPr lang="pl-PL" sz="1400">
            <a:solidFill>
              <a:schemeClr val="bg1"/>
            </a:solidFill>
            <a:latin typeface="Grandview" panose="020B0502040204020203" pitchFamily="34" charset="0"/>
          </a:endParaRPr>
        </a:p>
      </xdr:txBody>
    </xdr:sp>
    <xdr:clientData/>
  </xdr:twoCellAnchor>
  <xdr:twoCellAnchor>
    <xdr:from>
      <xdr:col>15</xdr:col>
      <xdr:colOff>71693</xdr:colOff>
      <xdr:row>33</xdr:row>
      <xdr:rowOff>51209</xdr:rowOff>
    </xdr:from>
    <xdr:to>
      <xdr:col>25</xdr:col>
      <xdr:colOff>92178</xdr:colOff>
      <xdr:row>34</xdr:row>
      <xdr:rowOff>184354</xdr:rowOff>
    </xdr:to>
    <xdr:sp macro="" textlink="">
      <xdr:nvSpPr>
        <xdr:cNvPr id="26" name="TextBox 25">
          <a:extLst>
            <a:ext uri="{FF2B5EF4-FFF2-40B4-BE49-F238E27FC236}">
              <a16:creationId xmlns:a16="http://schemas.microsoft.com/office/drawing/2014/main" id="{9D740587-472A-6C72-7B06-251128E85F74}"/>
            </a:ext>
          </a:extLst>
        </xdr:cNvPr>
        <xdr:cNvSpPr txBox="1"/>
      </xdr:nvSpPr>
      <xdr:spPr>
        <a:xfrm>
          <a:off x="9330403" y="6462661"/>
          <a:ext cx="6892823" cy="327741"/>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pl-PL" sz="1400" b="1" i="0">
              <a:solidFill>
                <a:schemeClr val="bg1"/>
              </a:solidFill>
              <a:effectLst/>
              <a:latin typeface="Grandview" panose="020B0502040204020203" pitchFamily="34" charset="0"/>
              <a:ea typeface="+mn-ea"/>
              <a:cs typeface="+mn-cs"/>
            </a:rPr>
            <a:t>Tesla EV Sales Performance</a:t>
          </a:r>
          <a:r>
            <a:rPr lang="pl-PL" sz="1400" b="1" i="0" baseline="0">
              <a:solidFill>
                <a:schemeClr val="bg1"/>
              </a:solidFill>
              <a:effectLst/>
              <a:latin typeface="Grandview" panose="020B0502040204020203" pitchFamily="34" charset="0"/>
              <a:ea typeface="+mn-ea"/>
              <a:cs typeface="+mn-cs"/>
            </a:rPr>
            <a:t> </a:t>
          </a:r>
          <a:r>
            <a:rPr lang="pl-PL" sz="1400" b="1" i="0">
              <a:solidFill>
                <a:schemeClr val="bg1"/>
              </a:solidFill>
              <a:effectLst/>
              <a:latin typeface="Grandview" panose="020B0502040204020203" pitchFamily="34" charset="0"/>
              <a:ea typeface="+mn-ea"/>
              <a:cs typeface="+mn-cs"/>
            </a:rPr>
            <a:t>U.S. Market (2016 - 2023)</a:t>
          </a:r>
          <a:endParaRPr lang="pl-PL" sz="1400">
            <a:solidFill>
              <a:schemeClr val="bg1"/>
            </a:solidFill>
            <a:latin typeface="Grandview" panose="020B0502040204020203" pitchFamily="34" charset="0"/>
          </a:endParaRPr>
        </a:p>
      </xdr:txBody>
    </xdr:sp>
    <xdr:clientData/>
  </xdr:twoCellAnchor>
  <xdr:twoCellAnchor>
    <xdr:from>
      <xdr:col>1</xdr:col>
      <xdr:colOff>509843</xdr:colOff>
      <xdr:row>33</xdr:row>
      <xdr:rowOff>51209</xdr:rowOff>
    </xdr:from>
    <xdr:to>
      <xdr:col>14</xdr:col>
      <xdr:colOff>282678</xdr:colOff>
      <xdr:row>34</xdr:row>
      <xdr:rowOff>184354</xdr:rowOff>
    </xdr:to>
    <xdr:sp macro="" textlink="">
      <xdr:nvSpPr>
        <xdr:cNvPr id="28" name="TextBox 27">
          <a:extLst>
            <a:ext uri="{FF2B5EF4-FFF2-40B4-BE49-F238E27FC236}">
              <a16:creationId xmlns:a16="http://schemas.microsoft.com/office/drawing/2014/main" id="{B341F9DC-2BC0-D3B8-358B-E9C89D5ACFC4}"/>
            </a:ext>
          </a:extLst>
        </xdr:cNvPr>
        <xdr:cNvSpPr txBox="1"/>
      </xdr:nvSpPr>
      <xdr:spPr>
        <a:xfrm>
          <a:off x="1948118" y="6328184"/>
          <a:ext cx="6897535" cy="323645"/>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Tesla EV Sales Share – U.S. Market (2016 - 2023)</a:t>
          </a:r>
          <a:endParaRPr lang="pl-PL" sz="1400">
            <a:solidFill>
              <a:schemeClr val="bg1"/>
            </a:solidFill>
            <a:latin typeface="Grandview" panose="020B0502040204020203" pitchFamily="34" charset="0"/>
          </a:endParaRPr>
        </a:p>
      </xdr:txBody>
    </xdr:sp>
    <xdr:clientData/>
  </xdr:twoCellAnchor>
  <xdr:twoCellAnchor>
    <xdr:from>
      <xdr:col>1</xdr:col>
      <xdr:colOff>266377</xdr:colOff>
      <xdr:row>10</xdr:row>
      <xdr:rowOff>137226</xdr:rowOff>
    </xdr:from>
    <xdr:to>
      <xdr:col>4</xdr:col>
      <xdr:colOff>839492</xdr:colOff>
      <xdr:row>14</xdr:row>
      <xdr:rowOff>129153</xdr:rowOff>
    </xdr:to>
    <xdr:sp macro="" textlink="">
      <xdr:nvSpPr>
        <xdr:cNvPr id="29" name="TextBox 28">
          <a:extLst>
            <a:ext uri="{FF2B5EF4-FFF2-40B4-BE49-F238E27FC236}">
              <a16:creationId xmlns:a16="http://schemas.microsoft.com/office/drawing/2014/main" id="{6E58AA9A-6562-93DE-5C1A-4DA60B31C55B}"/>
            </a:ext>
          </a:extLst>
        </xdr:cNvPr>
        <xdr:cNvSpPr txBox="1"/>
      </xdr:nvSpPr>
      <xdr:spPr>
        <a:xfrm>
          <a:off x="1703199" y="2066442"/>
          <a:ext cx="2550763" cy="766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l-PL" sz="2000" b="1">
              <a:solidFill>
                <a:schemeClr val="bg1"/>
              </a:solidFill>
              <a:effectLst/>
              <a:latin typeface="Grandview" panose="020B0502040204020203" pitchFamily="34" charset="0"/>
              <a:ea typeface="+mn-ea"/>
              <a:cs typeface="+mn-cs"/>
            </a:rPr>
            <a:t>S&amp;P 500's 10th most valuable company</a:t>
          </a:r>
          <a:endParaRPr lang="pl-PL" sz="2000" b="1">
            <a:solidFill>
              <a:schemeClr val="bg1"/>
            </a:solidFill>
            <a:effectLst/>
            <a:latin typeface="Grandview" panose="020B0502040204020203" pitchFamily="34" charset="0"/>
          </a:endParaRPr>
        </a:p>
        <a:p>
          <a:pPr algn="ctr"/>
          <a:endParaRPr lang="en-US" sz="1600" b="1">
            <a:solidFill>
              <a:schemeClr val="bg1"/>
            </a:solidFill>
          </a:endParaRPr>
        </a:p>
      </xdr:txBody>
    </xdr:sp>
    <xdr:clientData/>
  </xdr:twoCellAnchor>
  <xdr:twoCellAnchor>
    <xdr:from>
      <xdr:col>24</xdr:col>
      <xdr:colOff>171450</xdr:colOff>
      <xdr:row>12</xdr:row>
      <xdr:rowOff>104936</xdr:rowOff>
    </xdr:from>
    <xdr:to>
      <xdr:col>27</xdr:col>
      <xdr:colOff>247650</xdr:colOff>
      <xdr:row>14</xdr:row>
      <xdr:rowOff>104775</xdr:rowOff>
    </xdr:to>
    <xdr:sp macro="" textlink="Tables!$Y$8">
      <xdr:nvSpPr>
        <xdr:cNvPr id="36" name="TextBox 35">
          <a:extLst>
            <a:ext uri="{FF2B5EF4-FFF2-40B4-BE49-F238E27FC236}">
              <a16:creationId xmlns:a16="http://schemas.microsoft.com/office/drawing/2014/main" id="{AB522C4B-2285-4AE4-7240-151D6CF12776}"/>
            </a:ext>
          </a:extLst>
        </xdr:cNvPr>
        <xdr:cNvSpPr txBox="1"/>
      </xdr:nvSpPr>
      <xdr:spPr>
        <a:xfrm>
          <a:off x="16194437" y="2421610"/>
          <a:ext cx="2069993" cy="387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CA92C0-C218-4FC7-89C5-0AA0442C1D1F}" type="TxLink">
            <a:rPr lang="en-US" sz="3000" b="1" i="0" u="none" strike="noStrike">
              <a:solidFill>
                <a:schemeClr val="bg1"/>
              </a:solidFill>
              <a:latin typeface="Grandview" panose="020B0502040204020203" pitchFamily="34" charset="0"/>
            </a:rPr>
            <a:pPr algn="ctr"/>
            <a:t>1456,60%</a:t>
          </a:fld>
          <a:endParaRPr lang="pl-PL" sz="3000" b="1">
            <a:solidFill>
              <a:schemeClr val="bg1"/>
            </a:solidFill>
            <a:latin typeface="Grandview" panose="020B0502040204020203" pitchFamily="34" charset="0"/>
          </a:endParaRPr>
        </a:p>
      </xdr:txBody>
    </xdr:sp>
    <xdr:clientData/>
  </xdr:twoCellAnchor>
  <xdr:twoCellAnchor>
    <xdr:from>
      <xdr:col>17</xdr:col>
      <xdr:colOff>594440</xdr:colOff>
      <xdr:row>12</xdr:row>
      <xdr:rowOff>53662</xdr:rowOff>
    </xdr:from>
    <xdr:to>
      <xdr:col>21</xdr:col>
      <xdr:colOff>95250</xdr:colOff>
      <xdr:row>14</xdr:row>
      <xdr:rowOff>89214</xdr:rowOff>
    </xdr:to>
    <xdr:sp macro="" textlink="Tables!$X$8">
      <xdr:nvSpPr>
        <xdr:cNvPr id="37" name="TextBox 36">
          <a:extLst>
            <a:ext uri="{FF2B5EF4-FFF2-40B4-BE49-F238E27FC236}">
              <a16:creationId xmlns:a16="http://schemas.microsoft.com/office/drawing/2014/main" id="{C5B4A194-3428-12E1-2229-385040B51168}"/>
            </a:ext>
          </a:extLst>
        </xdr:cNvPr>
        <xdr:cNvSpPr txBox="1"/>
      </xdr:nvSpPr>
      <xdr:spPr>
        <a:xfrm>
          <a:off x="11948240" y="2339662"/>
          <a:ext cx="2158285" cy="41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23A3EE-72C4-40B3-B369-251A160913A5}" type="TxLink">
            <a:rPr lang="en-US" sz="3000" b="1" i="0" u="none" strike="noStrike">
              <a:solidFill>
                <a:schemeClr val="bg1"/>
              </a:solidFill>
              <a:latin typeface="Grandview" panose="020B0502040204020203" pitchFamily="34" charset="0"/>
            </a:rPr>
            <a:pPr algn="ctr"/>
            <a:t>1 010 724</a:t>
          </a:fld>
          <a:endParaRPr lang="pl-PL" sz="3000" b="1">
            <a:solidFill>
              <a:schemeClr val="bg1"/>
            </a:solidFill>
            <a:latin typeface="Grandview" panose="020B0502040204020203" pitchFamily="34" charset="0"/>
          </a:endParaRPr>
        </a:p>
      </xdr:txBody>
    </xdr:sp>
    <xdr:clientData/>
  </xdr:twoCellAnchor>
  <xdr:twoCellAnchor>
    <xdr:from>
      <xdr:col>9</xdr:col>
      <xdr:colOff>428626</xdr:colOff>
      <xdr:row>12</xdr:row>
      <xdr:rowOff>66039</xdr:rowOff>
    </xdr:from>
    <xdr:to>
      <xdr:col>13</xdr:col>
      <xdr:colOff>704850</xdr:colOff>
      <xdr:row>14</xdr:row>
      <xdr:rowOff>104139</xdr:rowOff>
    </xdr:to>
    <xdr:sp macro="" textlink="Tables!$W8">
      <xdr:nvSpPr>
        <xdr:cNvPr id="38" name="TextBox 37">
          <a:extLst>
            <a:ext uri="{FF2B5EF4-FFF2-40B4-BE49-F238E27FC236}">
              <a16:creationId xmlns:a16="http://schemas.microsoft.com/office/drawing/2014/main" id="{E8B3319F-619D-7AE7-02C1-4792A146DA56}"/>
            </a:ext>
          </a:extLst>
        </xdr:cNvPr>
        <xdr:cNvSpPr txBox="1"/>
      </xdr:nvSpPr>
      <xdr:spPr>
        <a:xfrm>
          <a:off x="7011459" y="2352039"/>
          <a:ext cx="2223558"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C680C-8F66-472C-9D9B-B590DD990A7A}" type="TxLink">
            <a:rPr lang="en-US" sz="3000" b="1" i="0" u="none" strike="noStrike">
              <a:solidFill>
                <a:schemeClr val="bg1"/>
              </a:solidFill>
              <a:latin typeface="Grandview" panose="020B0502040204020203" pitchFamily="34" charset="0"/>
            </a:rPr>
            <a:pPr algn="ctr"/>
            <a:t>2 126 568</a:t>
          </a:fld>
          <a:endParaRPr lang="pl-PL" sz="3000" b="1">
            <a:solidFill>
              <a:schemeClr val="bg1"/>
            </a:solidFill>
            <a:latin typeface="Grandview" panose="020B0502040204020203" pitchFamily="34" charset="0"/>
          </a:endParaRPr>
        </a:p>
      </xdr:txBody>
    </xdr:sp>
    <xdr:clientData/>
  </xdr:twoCellAnchor>
  <xdr:twoCellAnchor>
    <xdr:from>
      <xdr:col>9</xdr:col>
      <xdr:colOff>361950</xdr:colOff>
      <xdr:row>10</xdr:row>
      <xdr:rowOff>93908</xdr:rowOff>
    </xdr:from>
    <xdr:to>
      <xdr:col>13</xdr:col>
      <xdr:colOff>750463</xdr:colOff>
      <xdr:row>12</xdr:row>
      <xdr:rowOff>40246</xdr:rowOff>
    </xdr:to>
    <xdr:sp macro="" textlink="">
      <xdr:nvSpPr>
        <xdr:cNvPr id="39" name="TextBox 38">
          <a:extLst>
            <a:ext uri="{FF2B5EF4-FFF2-40B4-BE49-F238E27FC236}">
              <a16:creationId xmlns:a16="http://schemas.microsoft.com/office/drawing/2014/main" id="{B648F0D5-E01E-C8BC-CFF3-A424CC7593CA}"/>
            </a:ext>
          </a:extLst>
        </xdr:cNvPr>
        <xdr:cNvSpPr txBox="1"/>
      </xdr:nvSpPr>
      <xdr:spPr>
        <a:xfrm>
          <a:off x="6734175" y="1998908"/>
          <a:ext cx="2274463" cy="327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chemeClr val="bg1"/>
              </a:solidFill>
              <a:latin typeface="Grandview" panose="020B0502040204020203" pitchFamily="34" charset="0"/>
            </a:rPr>
            <a:t>Total EV Sales</a:t>
          </a:r>
        </a:p>
      </xdr:txBody>
    </xdr:sp>
    <xdr:clientData/>
  </xdr:twoCellAnchor>
  <xdr:twoCellAnchor>
    <xdr:from>
      <xdr:col>17</xdr:col>
      <xdr:colOff>482958</xdr:colOff>
      <xdr:row>10</xdr:row>
      <xdr:rowOff>93908</xdr:rowOff>
    </xdr:from>
    <xdr:to>
      <xdr:col>21</xdr:col>
      <xdr:colOff>187815</xdr:colOff>
      <xdr:row>12</xdr:row>
      <xdr:rowOff>53661</xdr:rowOff>
    </xdr:to>
    <xdr:sp macro="" textlink="">
      <xdr:nvSpPr>
        <xdr:cNvPr id="40" name="TextBox 39">
          <a:extLst>
            <a:ext uri="{FF2B5EF4-FFF2-40B4-BE49-F238E27FC236}">
              <a16:creationId xmlns:a16="http://schemas.microsoft.com/office/drawing/2014/main" id="{C28557C6-DC02-0FF2-205B-C9CCF1254993}"/>
            </a:ext>
          </a:extLst>
        </xdr:cNvPr>
        <xdr:cNvSpPr txBox="1"/>
      </xdr:nvSpPr>
      <xdr:spPr>
        <a:xfrm>
          <a:off x="11067782" y="1972077"/>
          <a:ext cx="2361125" cy="335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chemeClr val="bg1"/>
              </a:solidFill>
              <a:latin typeface="Grandview" panose="020B0502040204020203" pitchFamily="34" charset="0"/>
            </a:rPr>
            <a:t>Tesla</a:t>
          </a:r>
          <a:r>
            <a:rPr lang="pl-PL" sz="1600" b="1" baseline="0">
              <a:solidFill>
                <a:schemeClr val="bg1"/>
              </a:solidFill>
              <a:latin typeface="Grandview" panose="020B0502040204020203" pitchFamily="34" charset="0"/>
            </a:rPr>
            <a:t> Model 3 Sales</a:t>
          </a:r>
          <a:endParaRPr lang="pl-PL" sz="1600" b="1">
            <a:solidFill>
              <a:schemeClr val="bg1"/>
            </a:solidFill>
            <a:latin typeface="Grandview" panose="020B0502040204020203" pitchFamily="34" charset="0"/>
          </a:endParaRPr>
        </a:p>
      </xdr:txBody>
    </xdr:sp>
    <xdr:clientData/>
  </xdr:twoCellAnchor>
  <xdr:twoCellAnchor>
    <xdr:from>
      <xdr:col>24</xdr:col>
      <xdr:colOff>113109</xdr:colOff>
      <xdr:row>10</xdr:row>
      <xdr:rowOff>107156</xdr:rowOff>
    </xdr:from>
    <xdr:to>
      <xdr:col>27</xdr:col>
      <xdr:colOff>297657</xdr:colOff>
      <xdr:row>12</xdr:row>
      <xdr:rowOff>101203</xdr:rowOff>
    </xdr:to>
    <xdr:sp macro="" textlink="">
      <xdr:nvSpPr>
        <xdr:cNvPr id="41" name="TextBox 40">
          <a:extLst>
            <a:ext uri="{FF2B5EF4-FFF2-40B4-BE49-F238E27FC236}">
              <a16:creationId xmlns:a16="http://schemas.microsoft.com/office/drawing/2014/main" id="{CC885BEB-0E9B-9EC2-33BC-723DF50A3894}"/>
            </a:ext>
          </a:extLst>
        </xdr:cNvPr>
        <xdr:cNvSpPr txBox="1"/>
      </xdr:nvSpPr>
      <xdr:spPr>
        <a:xfrm>
          <a:off x="16335375" y="2012156"/>
          <a:ext cx="2172891" cy="375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600" b="1">
              <a:solidFill>
                <a:schemeClr val="bg1"/>
              </a:solidFill>
              <a:latin typeface="Grandview" panose="020B0502040204020203" pitchFamily="34" charset="0"/>
            </a:rPr>
            <a:t>$TSLA Total Growth</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wester Storczyk" refreshedDate="45595.503186226852" createdVersion="8" refreshedVersion="8" minRefreshableVersion="3" recordCount="96" xr:uid="{CC6661DC-8E40-4A28-9822-4602C47939AC}">
  <cacheSource type="worksheet">
    <worksheetSource name="TSLAStockMarket"/>
  </cacheSource>
  <cacheFields count="8">
    <cacheField name="Date" numFmtId="165">
      <sharedItems containsSemiMixedTypes="0" containsNonDate="0" containsDate="1" containsString="0" minDate="2016-01-01T00:00:00" maxDate="2023-12-02T00:00:00" count="96">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7"/>
    </cacheField>
    <cacheField name="Avg TSLA Close" numFmtId="166">
      <sharedItems containsSemiMixedTypes="0" containsString="0" containsNumber="1" minValue="11.311333149999999" maxValue="373.55412495238096"/>
    </cacheField>
    <cacheField name="Avg GOLD Close " numFmtId="4">
      <sharedItems containsSemiMixedTypes="0" containsString="0" containsNumber="1" minValue="1097.2894736842106" maxValue="2046.0350000000003"/>
    </cacheField>
    <cacheField name="Avg NASDAQ-100 Close " numFmtId="4">
      <sharedItems containsSemiMixedTypes="0" containsString="0" containsNumber="1" minValue="4129.5654999999988" maxValue="16452.505999999998"/>
    </cacheField>
    <cacheField name="Avg S&amp;P 500 Close " numFmtId="4">
      <sharedItems containsSemiMixedTypes="0" containsString="0" containsNumber="1" minValue="1904.4149999999995" maxValue="4685.0515000000005"/>
    </cacheField>
    <cacheField name="Months (Date)" numFmtId="0" databaseField="0">
      <fieldGroup base="0">
        <rangePr groupBy="months" startDate="2016-01-01T00:00:00" endDate="2023-12-02T00:00:00"/>
        <groupItems count="14">
          <s v="&lt;01.01.2016"/>
          <s v="sty"/>
          <s v="lut"/>
          <s v="mar"/>
          <s v="kwi"/>
          <s v="maj"/>
          <s v="cze"/>
          <s v="lip"/>
          <s v="sie"/>
          <s v="wrz"/>
          <s v="paź"/>
          <s v="lis"/>
          <s v="gru"/>
          <s v="&gt;02.12.2023"/>
        </groupItems>
      </fieldGroup>
    </cacheField>
    <cacheField name="Quarters (Date)" numFmtId="0" databaseField="0">
      <fieldGroup base="0">
        <rangePr groupBy="quarters" startDate="2016-01-01T00:00:00" endDate="2023-12-02T00:00:00"/>
        <groupItems count="6">
          <s v="&lt;01.01.2016"/>
          <s v="Qtr1"/>
          <s v="Qtr2"/>
          <s v="Qtr3"/>
          <s v="Qtr4"/>
          <s v="&gt;02.12.2023"/>
        </groupItems>
      </fieldGroup>
    </cacheField>
    <cacheField name="Years (Date)" numFmtId="0" databaseField="0">
      <fieldGroup base="0">
        <rangePr groupBy="years" startDate="2016-01-01T00:00:00" endDate="2023-12-02T00:00:00"/>
        <groupItems count="10">
          <s v="&lt;01.01.2016"/>
          <s v="2016"/>
          <s v="2017"/>
          <s v="2018"/>
          <s v="2019"/>
          <s v="2020"/>
          <s v="2021"/>
          <s v="2022"/>
          <s v="2023"/>
          <s v="&gt;02.12.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wester Storczyk" refreshedDate="45595.609990393517" createdVersion="8" refreshedVersion="8" minRefreshableVersion="3" recordCount="4" xr:uid="{FFF9F768-F8E2-4DB4-BCD6-D1E9910EDFEC}">
  <cacheSource type="worksheet">
    <worksheetSource name="SalesUSY"/>
  </cacheSource>
  <cacheFields count="9">
    <cacheField name="Models" numFmtId="0">
      <sharedItems count="4">
        <s v="Model S"/>
        <s v="Model X"/>
        <s v="Model 3"/>
        <s v="Model Y"/>
      </sharedItems>
    </cacheField>
    <cacheField name="2016" numFmtId="0">
      <sharedItems containsString="0" containsBlank="1" containsNumber="1" containsInteger="1" minValue="2725" maxValue="24000"/>
    </cacheField>
    <cacheField name="2017" numFmtId="0">
      <sharedItems containsString="0" containsBlank="1" containsNumber="1" containsInteger="1" minValue="1667" maxValue="26800"/>
    </cacheField>
    <cacheField name="2018" numFmtId="0">
      <sharedItems containsString="0" containsBlank="1" containsNumber="1" containsInteger="1" minValue="27250" maxValue="91447"/>
    </cacheField>
    <cacheField name="2019" numFmtId="0">
      <sharedItems containsString="0" containsBlank="1" containsNumber="1" containsInteger="1" minValue="14425" maxValue="161100"/>
    </cacheField>
    <cacheField name="2020" numFmtId="0">
      <sharedItems containsSemiMixedTypes="0" containsString="0" containsNumber="1" containsInteger="1" minValue="20301" maxValue="206500"/>
    </cacheField>
    <cacheField name="2021" numFmtId="0">
      <sharedItems containsSemiMixedTypes="0" containsString="0" containsNumber="1" containsInteger="1" minValue="7305" maxValue="121610"/>
    </cacheField>
    <cacheField name="2022" numFmtId="0">
      <sharedItems containsSemiMixedTypes="0" containsString="0" containsNumber="1" containsInteger="1" minValue="24099" maxValue="225799"/>
    </cacheField>
    <cacheField name="2023" numFmtId="0">
      <sharedItems containsSemiMixedTypes="0" containsString="0" containsNumber="1" containsInteger="1" minValue="24700" maxValue="3858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860789004633" backgroundQuery="1" createdVersion="8" refreshedVersion="8" minRefreshableVersion="3" recordCount="0" supportSubquery="1" supportAdvancedDrill="1" xr:uid="{6E54B86B-2AB9-44E9-A529-3EF9D6D3DE9F}">
  <cacheSource type="external" connectionId="1"/>
  <cacheFields count="9">
    <cacheField name="[SalesUSY].[Models].[Models]" caption="Models" numFmtId="0" hierarchy="9" level="1">
      <sharedItems count="4">
        <s v="Model 3"/>
        <s v="Model S"/>
        <s v="Model X"/>
        <s v="Model Y"/>
      </sharedItems>
    </cacheField>
    <cacheField name="[Measures].[Sum of 2017 2]" caption="Sum of 2017 2" numFmtId="0" hierarchy="45" level="32767"/>
    <cacheField name="[Measures].[Sum of 2018]" caption="Sum of 2018" numFmtId="0" hierarchy="43" level="32767"/>
    <cacheField name="[Measures].[Sum of 2019]" caption="Sum of 2019" numFmtId="0" hierarchy="46" level="32767"/>
    <cacheField name="[Measures].[Sum of 2020 2]" caption="Sum of 2020 2" numFmtId="0" hierarchy="54" level="32767"/>
    <cacheField name="[Measures].[Sum of 2021 2]" caption="Sum of 2021 2" numFmtId="0" hierarchy="55" level="32767"/>
    <cacheField name="[Measures].[Sum of 2022 2]" caption="Sum of 2022 2" numFmtId="0" hierarchy="56" level="32767"/>
    <cacheField name="[Measures].[Sum of 2023 2]" caption="Sum of 2023 2" numFmtId="0" hierarchy="57" level="32767"/>
    <cacheField name="[Measures].[Sum of 2016 2]" caption="Sum of 2016 2" numFmtId="0" hierarchy="44" level="32767"/>
  </cacheFields>
  <cacheHierarchies count="75">
    <cacheHierarchy uniqueName="[SalesUST].[Models]" caption="Models" attribute="1" defaultMemberUniqueName="[SalesUST].[Models].[All]" allUniqueName="[SalesUST].[Models].[All]" dimensionUniqueName="[SalesUST]" displayFolder="" count="0" memberValueDatatype="130" unbalanced="0"/>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fieldsUsage count="2">
        <fieldUsage x="-1"/>
        <fieldUsage x="0"/>
      </fieldsUsage>
    </cacheHierarchy>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oneField="1" hidden="1">
      <fieldsUsage count="1">
        <fieldUsage x="8"/>
      </fieldsUsage>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oneField="1" hidden="1">
      <fieldsUsage count="1">
        <fieldUsage x="3"/>
      </fieldsUsage>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hidden="1">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hidden="1">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hidden="1">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hidden="1">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oneField="1" hidden="1">
      <fieldsUsage count="1">
        <fieldUsage x="7"/>
      </fieldsUsage>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hidden="1">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hidden="1">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hidden="1">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hidden="1">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dimensions count="5">
    <dimension measure="1" name="Measures" uniqueName="[Measures]" caption="Measures"/>
    <dimension name="SalesUST" uniqueName="[SalesUST]" caption="SalesUST"/>
    <dimension name="SalesUSY" uniqueName="[SalesUSY]" caption="SalesUSY"/>
    <dimension name="SalesUSY33" uniqueName="[SalesUSY33]" caption="SalesUSY33"/>
    <dimension name="StockMarketUSTSLA" uniqueName="[StockMarketUSTSLA]" caption="StockMarketUSTSLA"/>
  </dimensions>
  <measureGroups count="4">
    <measureGroup name="SalesUST" caption="SalesUST"/>
    <measureGroup name="SalesUSY" caption="SalesUSY"/>
    <measureGroup name="SalesUSY33" caption="SalesUSY33"/>
    <measureGroup name="StockMarketUSTSLA" caption="StockMarketUSTSLA"/>
  </measureGroups>
  <maps count="5">
    <map measureGroup="0" dimension="1"/>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860789930557" backgroundQuery="1" createdVersion="8" refreshedVersion="8" minRefreshableVersion="3" recordCount="0" supportSubquery="1" supportAdvancedDrill="1" xr:uid="{F82FDB6F-98D4-4AC3-8AEF-917A7533009D}">
  <cacheSource type="external" connectionId="1"/>
  <cacheFields count="10">
    <cacheField name="[SalesUST].[Models].[Models]" caption="Models" numFmtId="0" level="1">
      <sharedItems count="4">
        <s v="Model 3"/>
        <s v="Model S"/>
        <s v="Model X"/>
        <s v="Model Y"/>
      </sharedItems>
    </cacheField>
    <cacheField name="[Measures].[Sum of 2020]" caption="Sum of 2020" numFmtId="0" hierarchy="50" level="32767"/>
    <cacheField name="[Measures].[Sum of 2021]" caption="Sum of 2021" numFmtId="0" hierarchy="51" level="32767"/>
    <cacheField name="[Measures].[Sum of 2022]" caption="Sum of 2022" numFmtId="0" hierarchy="52" level="32767"/>
    <cacheField name="[Measures].[Sum of 2023]" caption="Sum of 2023" numFmtId="0" hierarchy="53" level="32767"/>
    <cacheField name="[Measures].[Average of 2016 2]" caption="Average of 2016 2" numFmtId="0" hierarchy="58" level="32767"/>
    <cacheField name="[Measures].[Average of 2017]" caption="Average of 2017" numFmtId="0" hierarchy="59" level="32767"/>
    <cacheField name="[Measures].[Average of 2018]" caption="Average of 2018" numFmtId="0" hierarchy="60" level="32767"/>
    <cacheField name="[Measures].[Average of 2019]" caption="Average of 2019" numFmtId="0" hierarchy="61" level="32767"/>
    <cacheField name="[SalesUSY].[Models].[Models]" caption="Models" numFmtId="0" hierarchy="9" level="1">
      <sharedItems containsSemiMixedTypes="0" containsNonDate="0" containsString="0"/>
    </cacheField>
  </cacheFields>
  <cacheHierarchies count="75">
    <cacheHierarchy uniqueName="[SalesUST].[Models]" caption="Models" attribute="1" defaultMemberUniqueName="[SalesUST].[Models].[All]" allUniqueName="[SalesUST].[Models].[All]" dimensionUniqueName="[SalesUST]" displayFolder="" count="2" memberValueDatatype="130" unbalanced="0">
      <fieldsUsage count="2">
        <fieldUsage x="-1"/>
        <fieldUsage x="0"/>
      </fieldsUsage>
    </cacheHierarchy>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fieldsUsage count="2">
        <fieldUsage x="-1"/>
        <fieldUsage x="9"/>
      </fieldsUsage>
    </cacheHierarchy>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hidden="1">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hidden="1">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hidden="1">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hidden="1">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hidden="1">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hidden="1">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hidden="1">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oneField="1" hidden="1">
      <fieldsUsage count="1">
        <fieldUsage x="5"/>
      </fieldsUsage>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oneField="1" hidden="1">
      <fieldsUsage count="1">
        <fieldUsage x="6"/>
      </fieldsUsage>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oneField="1" hidden="1">
      <fieldsUsage count="1">
        <fieldUsage x="7"/>
      </fieldsUsage>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oneField="1" hidden="1">
      <fieldsUsage count="1">
        <fieldUsage x="8"/>
      </fieldsUsage>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dimensions count="5">
    <dimension measure="1" name="Measures" uniqueName="[Measures]" caption="Measures"/>
    <dimension name="SalesUST" uniqueName="[SalesUST]" caption="SalesUST"/>
    <dimension name="SalesUSY" uniqueName="[SalesUSY]" caption="SalesUSY"/>
    <dimension name="SalesUSY33" uniqueName="[SalesUSY33]" caption="SalesUSY33"/>
    <dimension name="StockMarketUSTSLA" uniqueName="[StockMarketUSTSLA]" caption="StockMarketUSTSLA"/>
  </dimensions>
  <measureGroups count="4">
    <measureGroup name="SalesUST" caption="SalesUST"/>
    <measureGroup name="SalesUSY" caption="SalesUSY"/>
    <measureGroup name="SalesUSY33" caption="SalesUSY33"/>
    <measureGroup name="StockMarketUSTSLA" caption="StockMarketUSTSLA"/>
  </measureGroups>
  <maps count="5">
    <map measureGroup="0" dimension="1"/>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628280787038" backgroundQuery="1" createdVersion="3" refreshedVersion="8" minRefreshableVersion="3" recordCount="0" supportSubquery="1" supportAdvancedDrill="1" xr:uid="{EB8432CE-64A3-4856-BE14-EDB8279B9F7B}">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SalesUST].[Models]" caption="Models" attribute="1" defaultMemberUniqueName="[SalesUST].[Models].[All]" allUniqueName="[SalesUST].[Models].[All]" dimensionUniqueName="[SalesUST]" displayFolder="" count="0" memberValueDatatype="130" unbalanced="0"/>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hidden="1">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hidden="1">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hidden="1">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hidden="1">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hidden="1">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hidden="1">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hidden="1">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hidden="1">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hidden="1">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hidden="1">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hidden="1">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hidden="1">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hidden="1">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hidden="1">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hidden="1">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00916797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n v="13.637473736842106"/>
    <n v="1097.2894736842106"/>
    <n v="4259.3236842105271"/>
    <n v="1918.5999999999997"/>
  </r>
  <r>
    <x v="1"/>
    <n v="11.311333149999999"/>
    <n v="1201.605"/>
    <n v="4129.5654999999988"/>
    <n v="1904.4149999999995"/>
  </r>
  <r>
    <x v="2"/>
    <n v="14.409818181818178"/>
    <n v="1245.8545454545451"/>
    <n v="4377.1109090909094"/>
    <n v="2021.9499999999998"/>
  </r>
  <r>
    <x v="3"/>
    <n v="16.730603428571428"/>
    <n v="1243.8428571428574"/>
    <n v="4491.5590476190482"/>
    <n v="2075.5380952380956"/>
  </r>
  <r>
    <x v="4"/>
    <n v="14.442254047619045"/>
    <n v="1260.9285714285716"/>
    <n v="4379.4266666666672"/>
    <n v="2065.5476190476188"/>
  </r>
  <r>
    <x v="5"/>
    <n v="14.322606136363641"/>
    <n v="1279.1909090909091"/>
    <n v="4426.9786363636358"/>
    <n v="2083.886363636364"/>
  </r>
  <r>
    <x v="6"/>
    <n v="14.891933300000002"/>
    <n v="1337.3899999999999"/>
    <n v="4592.552999999999"/>
    <n v="2148.9049999999997"/>
  </r>
  <r>
    <x v="7"/>
    <n v="14.915623173913046"/>
    <n v="1344.4826086956523"/>
    <n v="4785.7056521739132"/>
    <n v="2177.4782608695655"/>
  </r>
  <r>
    <x v="8"/>
    <n v="13.483746"/>
    <n v="1330.6809523809525"/>
    <n v="4813.3119047619057"/>
    <n v="2157.6999999999998"/>
  </r>
  <r>
    <x v="9"/>
    <n v="13.445555523809524"/>
    <n v="1266.0476190476188"/>
    <n v="4845.3128571428579"/>
    <n v="2143.0238095238096"/>
  </r>
  <r>
    <x v="10"/>
    <n v="12.610508047619048"/>
    <n v="1236.7"/>
    <n v="4791.7809523809519"/>
    <n v="2164.9809523809527"/>
  </r>
  <r>
    <x v="11"/>
    <n v="13.370190428571428"/>
    <n v="1153.6904761904759"/>
    <n v="4886.3285714285703"/>
    <n v="2246.6285714285718"/>
  </r>
  <r>
    <x v="12"/>
    <n v="15.954700149999999"/>
    <n v="1194.7149999999999"/>
    <n v="5056.7979999999998"/>
    <n v="2275.12"/>
  </r>
  <r>
    <x v="13"/>
    <n v="17.580736789473679"/>
    <n v="1236.2368421052631"/>
    <n v="5261.226315789474"/>
    <n v="2329.9105263157899"/>
  </r>
  <r>
    <x v="14"/>
    <n v="17.210435"/>
    <n v="1231.9260869565219"/>
    <n v="5386.2213043478268"/>
    <n v="2366.8260869565215"/>
  </r>
  <r>
    <x v="15"/>
    <n v="20.317228157894732"/>
    <n v="1271.1368421052632"/>
    <n v="5447.8568421052632"/>
    <n v="2359.3052631578944"/>
  </r>
  <r>
    <x v="16"/>
    <n v="21.10160618181818"/>
    <n v="1245.6500000000001"/>
    <n v="5687.3595454545457"/>
    <n v="2395.3363636363642"/>
  </r>
  <r>
    <x v="17"/>
    <n v="24.386909181818179"/>
    <n v="1262.3363636363638"/>
    <n v="5766.9627272727275"/>
    <n v="2433.9909090909091"/>
  </r>
  <r>
    <x v="18"/>
    <n v="21.920333150000001"/>
    <n v="1238.99"/>
    <n v="5816.1129999999994"/>
    <n v="2454.085"/>
  </r>
  <r>
    <x v="19"/>
    <n v="23.391681043478265"/>
    <n v="1289.8826086956524"/>
    <n v="5874.4165217391301"/>
    <n v="2456.2217391304343"/>
  </r>
  <r>
    <x v="20"/>
    <n v="23.857133149999999"/>
    <n v="1318.5449999999998"/>
    <n v="5954.9340000000002"/>
    <n v="2492.84"/>
  </r>
  <r>
    <x v="21"/>
    <n v="22.978878681818177"/>
    <n v="1282.4818181818182"/>
    <n v="6088.49"/>
    <n v="2556.9954545454548"/>
  </r>
  <r>
    <x v="22"/>
    <n v="20.679459999999999"/>
    <n v="1283.2476190476191"/>
    <n v="6328.1928571428562"/>
    <n v="2593.5904761904758"/>
  </r>
  <r>
    <x v="23"/>
    <n v="21.522733049999999"/>
    <n v="1268.92"/>
    <n v="6397.9724999999989"/>
    <n v="2664.3349999999996"/>
  </r>
  <r>
    <x v="24"/>
    <n v="22.57222238095239"/>
    <n v="1333.7761904761905"/>
    <n v="6790.4661904761906"/>
    <n v="2789.8"/>
  </r>
  <r>
    <x v="25"/>
    <n v="22.385157947368423"/>
    <n v="1332.5947368421052"/>
    <n v="6704.4252631578956"/>
    <n v="2705.1526315789479"/>
  </r>
  <r>
    <x v="26"/>
    <n v="21.065555428571429"/>
    <n v="1326.9904761904763"/>
    <n v="6844.8866666666663"/>
    <n v="2702.7714285714283"/>
  </r>
  <r>
    <x v="27"/>
    <n v="19.31819033333333"/>
    <n v="1338.6619047619049"/>
    <n v="6606.8947619047622"/>
    <n v="2653.62380952381"/>
  </r>
  <r>
    <x v="28"/>
    <n v="19.323485045454539"/>
    <n v="1305.5227272727273"/>
    <n v="6875.9322727272729"/>
    <n v="2701.49090909091"/>
  </r>
  <r>
    <x v="29"/>
    <n v="22.373364952380957"/>
    <n v="1283.8761904761905"/>
    <n v="7159.6014285714291"/>
    <n v="2754.3571428571431"/>
  </r>
  <r>
    <x v="30"/>
    <n v="20.798317095238094"/>
    <n v="1240.4809523809522"/>
    <n v="7296.6257142857148"/>
    <n v="2793.6380952380955"/>
  </r>
  <r>
    <x v="31"/>
    <n v="22.080956608695651"/>
    <n v="1206.308695652174"/>
    <n v="7453.090869565217"/>
    <n v="2857.8173913043474"/>
  </r>
  <r>
    <x v="32"/>
    <n v="19.343192894736841"/>
    <n v="1202.2736842105262"/>
    <n v="7527.9794736842096"/>
    <n v="2901.5105263157893"/>
  </r>
  <r>
    <x v="33"/>
    <n v="18.999536434782609"/>
    <n v="1217.386956521739"/>
    <n v="7171.5795652173911"/>
    <n v="2785.4608695652169"/>
  </r>
  <r>
    <x v="34"/>
    <n v="22.966349238095237"/>
    <n v="1223.1238095238095"/>
    <n v="6855.0300000000007"/>
    <n v="2723.2333333333336"/>
  </r>
  <r>
    <x v="35"/>
    <n v="22.940631421052629"/>
    <n v="1257.8315789473681"/>
    <n v="6497.9800000000014"/>
    <n v="2567.2999999999997"/>
  </r>
  <r>
    <x v="36"/>
    <n v="21.23295238095238"/>
    <n v="1294.5000000000002"/>
    <n v="6619.8199999999988"/>
    <n v="2607.390476190476"/>
  </r>
  <r>
    <x v="37"/>
    <n v="20.51522794736842"/>
    <n v="1322.136842105263"/>
    <n v="7021.0515789473693"/>
    <n v="2754.8684210526317"/>
  </r>
  <r>
    <x v="38"/>
    <n v="18.517142952380954"/>
    <n v="1301.8714285714286"/>
    <n v="7254.1752380952375"/>
    <n v="2803.985714285714"/>
  </r>
  <r>
    <x v="39"/>
    <n v="17.777047428571425"/>
    <n v="1288.9000000000001"/>
    <n v="7660.580952380953"/>
    <n v="2903.7952380952379"/>
  </r>
  <r>
    <x v="40"/>
    <n v="14.647697045454544"/>
    <n v="1285.9363636363635"/>
    <n v="7480.9845454545439"/>
    <n v="2854.7090909090912"/>
  </r>
  <r>
    <x v="41"/>
    <n v="14.247766649999999"/>
    <n v="1363.44"/>
    <n v="7505.1489999999994"/>
    <n v="2890.1700000000005"/>
  </r>
  <r>
    <x v="42"/>
    <n v="16.158818227272725"/>
    <n v="1418.409090909091"/>
    <n v="7897.829545454545"/>
    <n v="2996.1136363636356"/>
  </r>
  <r>
    <x v="43"/>
    <n v="15.00684845454545"/>
    <n v="1511.8181818181815"/>
    <n v="7619.755000000001"/>
    <n v="2897.5090909090904"/>
  </r>
  <r>
    <x v="44"/>
    <n v="15.817433399999995"/>
    <n v="1513.8000000000002"/>
    <n v="7813.9579999999987"/>
    <n v="2982.16"/>
  </r>
  <r>
    <x v="45"/>
    <n v="17.75698565217391"/>
    <n v="1497.6347826086956"/>
    <n v="7859.7"/>
    <n v="2977.6782608695653"/>
  </r>
  <r>
    <x v="46"/>
    <n v="22.553333349999999"/>
    <n v="1472.3200000000002"/>
    <n v="8284.3569999999982"/>
    <n v="3104.9"/>
  </r>
  <r>
    <x v="47"/>
    <n v="25.179650857142853"/>
    <n v="1484.347619047619"/>
    <n v="8527.3609523809537"/>
    <n v="3176.7476190476191"/>
  </r>
  <r>
    <x v="48"/>
    <n v="35.243936380952377"/>
    <n v="1562.5857142857142"/>
    <n v="9031.1509523809527"/>
    <n v="3278.2"/>
  </r>
  <r>
    <x v="49"/>
    <n v="53.163122315789472"/>
    <n v="1598.4578947368418"/>
    <n v="9297.4615789473701"/>
    <n v="3277.3210526315788"/>
  </r>
  <r>
    <x v="50"/>
    <n v="37.27342459090908"/>
    <n v="1598.6045454545456"/>
    <n v="7835.4431818181802"/>
    <n v="2652.3954545454544"/>
  </r>
  <r>
    <x v="51"/>
    <n v="44.239905047619047"/>
    <n v="1703.2666666666667"/>
    <n v="8436.9990476190487"/>
    <n v="2761.985714285714"/>
  </r>
  <r>
    <x v="52"/>
    <n v="53.295033050000008"/>
    <n v="1723.2699999999998"/>
    <n v="9208.0119999999988"/>
    <n v="2919.6"/>
  </r>
  <r>
    <x v="53"/>
    <n v="64.236151590909088"/>
    <n v="1743.8090909090906"/>
    <n v="9898.7099999999991"/>
    <n v="3104.6545454545453"/>
  </r>
  <r>
    <x v="54"/>
    <n v="97.342727590909092"/>
    <n v="1855.1727272727273"/>
    <n v="10658.308636363638"/>
    <n v="3207.6090909090913"/>
  </r>
  <r>
    <x v="55"/>
    <n v="120.01990471428573"/>
    <n v="1980.2714285714285"/>
    <n v="11406.49523809524"/>
    <n v="3391.7095238095244"/>
  </r>
  <r>
    <x v="56"/>
    <n v="137.83174528571428"/>
    <n v="1929.9619047619049"/>
    <n v="11330.840952380953"/>
    <n v="3365.5285714285719"/>
  </r>
  <r>
    <x v="57"/>
    <n v="142.40318095454552"/>
    <n v="1905.5500000000002"/>
    <n v="11604.978636363638"/>
    <n v="3418.6909090909098"/>
  </r>
  <r>
    <x v="58"/>
    <n v="155.20416565000002"/>
    <n v="1868.27"/>
    <n v="11893.282999999999"/>
    <n v="3548.9850000000006"/>
  </r>
  <r>
    <x v="59"/>
    <n v="212.93954468181821"/>
    <n v="1862.8454545454545"/>
    <n v="12622.082727272727"/>
    <n v="3695.3090909090911"/>
  </r>
  <r>
    <x v="60"/>
    <n v="276.25894721052629"/>
    <n v="1867.5578947368424"/>
    <n v="13048.074736842105"/>
    <n v="3793.7473684210527"/>
  </r>
  <r>
    <x v="61"/>
    <n v="264.75649063157897"/>
    <n v="1807.4526315789476"/>
    <n v="13473.779999999999"/>
    <n v="3883.4315789473681"/>
  </r>
  <r>
    <x v="62"/>
    <n v="218.93420204347828"/>
    <n v="1720.7826086956518"/>
    <n v="12900.192173913048"/>
    <n v="3910.4956521739136"/>
  </r>
  <r>
    <x v="63"/>
    <n v="236.53936471428577"/>
    <n v="1760.9095238095238"/>
    <n v="13832.341904761906"/>
    <n v="4141.1809523809525"/>
  </r>
  <r>
    <x v="64"/>
    <n v="205.5843352"/>
    <n v="1851.6200000000003"/>
    <n v="13470.8135"/>
    <n v="4167.8550000000005"/>
  </r>
  <r>
    <x v="65"/>
    <n v="208.97318340909089"/>
    <n v="1835.75"/>
    <n v="14064.488181818182"/>
    <n v="4238.4863636363643"/>
  </r>
  <r>
    <x v="66"/>
    <n v="219.71158785714283"/>
    <n v="1807.6238095238098"/>
    <n v="14849.662380952379"/>
    <n v="4363.7095238095244"/>
  </r>
  <r>
    <x v="67"/>
    <n v="235.0810615454545"/>
    <n v="1788.3727272727267"/>
    <n v="15173.002272727275"/>
    <n v="4454.2136363636364"/>
  </r>
  <r>
    <x v="68"/>
    <n v="251.31746276190478"/>
    <n v="1778.1619047619049"/>
    <n v="15315.131428571429"/>
    <n v="4445.5428571428574"/>
  </r>
  <r>
    <x v="69"/>
    <n v="292.78301709523811"/>
    <n v="1777.4285714285718"/>
    <n v="15143.725238095238"/>
    <n v="4460.7142857142853"/>
  </r>
  <r>
    <x v="70"/>
    <n v="373.55412495238096"/>
    <n v="1821.0857142857137"/>
    <n v="16237.204285714284"/>
    <n v="4667.3904761904769"/>
  </r>
  <r>
    <x v="71"/>
    <n v="339.62999940909089"/>
    <n v="1792.5318181818184"/>
    <n v="16135.422272727272"/>
    <n v="4674.7772727272722"/>
  </r>
  <r>
    <x v="72"/>
    <n v="336.72283009999995"/>
    <n v="1817.75"/>
    <n v="15207.218499999997"/>
    <n v="4573.82"/>
  </r>
  <r>
    <x v="73"/>
    <n v="292.96157673684206"/>
    <n v="1858.9894736842107"/>
    <n v="14428.712105263159"/>
    <n v="4435.9773684210522"/>
  </r>
  <r>
    <x v="74"/>
    <n v="304.79318634782607"/>
    <n v="1954.3695652173913"/>
    <n v="14151.309565217391"/>
    <n v="4391.2652173913057"/>
  </r>
  <r>
    <x v="75"/>
    <n v="332.46250309999999"/>
    <n v="1937.5450000000001"/>
    <n v="13964.717999999999"/>
    <n v="4391.2959999999994"/>
  </r>
  <r>
    <x v="76"/>
    <n v="255.22333361904757"/>
    <n v="1849.3571428571436"/>
    <n v="12375.008571428571"/>
    <n v="4040.3599999999997"/>
  </r>
  <r>
    <x v="77"/>
    <n v="234.02587314285714"/>
    <n v="1838.7809523809524"/>
    <n v="11918.649047619047"/>
    <n v="3898.9466666666676"/>
  </r>
  <r>
    <x v="78"/>
    <n v="251.39466620000007"/>
    <n v="1738.9599999999998"/>
    <n v="12140.191499999999"/>
    <n v="3911.729499999999"/>
  </r>
  <r>
    <x v="79"/>
    <n v="294.86985704347825"/>
    <n v="1778.6478260869569"/>
    <n v="13090.348260869569"/>
    <n v="4158.5630434782615"/>
  </r>
  <r>
    <x v="80"/>
    <n v="288.73476295238095"/>
    <n v="1690.0571428571427"/>
    <n v="11841.002380952379"/>
    <n v="3850.5204761904752"/>
  </r>
  <r>
    <x v="81"/>
    <n v="223.81047695238092"/>
    <n v="1674.3190476190478"/>
    <n v="11212.392857142855"/>
    <n v="3726.0509523809519"/>
  </r>
  <r>
    <x v="82"/>
    <n v="191.24666628571427"/>
    <n v="1734.5333333333333"/>
    <n v="11458.061428571427"/>
    <n v="3917.488571428571"/>
  </r>
  <r>
    <x v="83"/>
    <n v="152.97047633333335"/>
    <n v="1807.6571428571431"/>
    <n v="11365.166666666668"/>
    <n v="3912.3809523809532"/>
  </r>
  <r>
    <x v="84"/>
    <n v="134.19599909999999"/>
    <n v="1908.5950000000005"/>
    <n v="11496.265500000003"/>
    <n v="3960.6565000000001"/>
  </r>
  <r>
    <x v="85"/>
    <n v="199.77526373684211"/>
    <n v="1864.4157894736838"/>
    <n v="12372.203684210526"/>
    <n v="4079.6847368421049"/>
  </r>
  <r>
    <x v="86"/>
    <n v="188.52260895652174"/>
    <n v="1918.2086956521744"/>
    <n v="12429.894782608693"/>
    <n v="3968.5591304347827"/>
  </r>
  <r>
    <x v="87"/>
    <n v="176.95526200000003"/>
    <n v="2011.2736842105257"/>
    <n v="13025.958947368421"/>
    <n v="4121.4673684210529"/>
  </r>
  <r>
    <x v="88"/>
    <n v="175.79908963636365"/>
    <n v="1997.9409090909089"/>
    <n v="13555.779545454547"/>
    <n v="4146.1731818181825"/>
  </r>
  <r>
    <x v="89"/>
    <n v="246.09047590476192"/>
    <n v="1951.4380952380957"/>
    <n v="14808.059047619052"/>
    <n v="4345.3728571428574"/>
  </r>
  <r>
    <x v="90"/>
    <n v="273.50550009999995"/>
    <n v="1954.5100000000002"/>
    <n v="15445.129000000001"/>
    <n v="4508.0755000000008"/>
  </r>
  <r>
    <x v="91"/>
    <n v="242.33304295652175"/>
    <n v="1943.4695652173914"/>
    <n v="15144.850869565218"/>
    <n v="4457.358695652174"/>
  </r>
  <r>
    <x v="92"/>
    <n v="256.96800004999994"/>
    <n v="1934.7149999999997"/>
    <n v="15089.023500000001"/>
    <n v="4409.0949999999993"/>
  </r>
  <r>
    <x v="93"/>
    <n v="236.90772663636369"/>
    <n v="1928.6227272727272"/>
    <n v="14763.207272727277"/>
    <n v="4269.4009090909085"/>
  </r>
  <r>
    <x v="94"/>
    <n v="229.41190528571431"/>
    <n v="1991.1904761904759"/>
    <n v="15609.557619047617"/>
    <n v="4460.0633333333317"/>
  </r>
  <r>
    <x v="95"/>
    <n v="247.13799809999995"/>
    <n v="2046.0350000000003"/>
    <n v="16452.505999999998"/>
    <n v="4685.0515000000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4000"/>
    <n v="26800"/>
    <n v="28950"/>
    <n v="14425"/>
    <n v="20301"/>
    <n v="11556"/>
    <n v="36828"/>
    <n v="26701"/>
  </r>
  <r>
    <x v="1"/>
    <n v="2725"/>
    <n v="21600"/>
    <n v="27250"/>
    <n v="19600"/>
    <n v="26100"/>
    <n v="7305"/>
    <n v="24099"/>
    <n v="24700"/>
  </r>
  <r>
    <x v="2"/>
    <m/>
    <n v="1667"/>
    <n v="91447"/>
    <n v="161100"/>
    <n v="206500"/>
    <n v="121610"/>
    <n v="195698"/>
    <n v="232702"/>
  </r>
  <r>
    <x v="3"/>
    <m/>
    <m/>
    <m/>
    <m/>
    <n v="40001"/>
    <n v="121207"/>
    <n v="225799"/>
    <n v="385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486BC-FB3A-400C-B612-4596EF50E827}"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Year">
  <location ref="V21:Z29" firstHeaderRow="0" firstDataRow="1" firstDataCol="1"/>
  <pivotFields count="8">
    <pivotField numFmtId="165" showAll="0" defaultSubtota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dataField="1" numFmtId="166" showAll="0" defaultSubtotal="0"/>
    <pivotField dataField="1" numFmtId="4" showAll="0" defaultSubtotal="0"/>
    <pivotField dataField="1" numFmtId="4" showAll="0" defaultSubtotal="0"/>
    <pivotField dataField="1" numFmtId="4"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7"/>
  </rowFields>
  <rowItems count="8">
    <i>
      <x v="1"/>
    </i>
    <i>
      <x v="2"/>
    </i>
    <i>
      <x v="3"/>
    </i>
    <i>
      <x v="4"/>
    </i>
    <i>
      <x v="5"/>
    </i>
    <i>
      <x v="6"/>
    </i>
    <i>
      <x v="7"/>
    </i>
    <i>
      <x v="8"/>
    </i>
  </rowItems>
  <colFields count="1">
    <field x="-2"/>
  </colFields>
  <colItems count="4">
    <i>
      <x/>
    </i>
    <i i="1">
      <x v="1"/>
    </i>
    <i i="2">
      <x v="2"/>
    </i>
    <i i="3">
      <x v="3"/>
    </i>
  </colItems>
  <dataFields count="4">
    <dataField name="$TSLA" fld="1" subtotal="average" baseField="7" baseItem="1" numFmtId="168"/>
    <dataField name="GOLD" fld="2" subtotal="average" baseField="7" baseItem="1" numFmtId="168"/>
    <dataField name="NASDAQ-100" fld="3" subtotal="average" baseField="7" baseItem="1" numFmtId="4"/>
    <dataField name="S&amp;P 500" fld="4" subtotal="average" baseField="7" baseItem="1" numFmtId="4"/>
  </dataFields>
  <formats count="9">
    <format dxfId="41">
      <pivotArea outline="0" collapsedLevelsAreSubtotals="1" fieldPosition="0">
        <references count="1">
          <reference field="4294967294" count="3" selected="0">
            <x v="1"/>
            <x v="2"/>
            <x v="3"/>
          </reference>
        </references>
      </pivotArea>
    </format>
    <format dxfId="40">
      <pivotArea outline="0" collapsedLevelsAreSubtotals="1" fieldPosition="0">
        <references count="1">
          <reference field="4294967294" count="3" selected="0">
            <x v="1"/>
            <x v="2"/>
            <x v="3"/>
          </reference>
        </references>
      </pivotArea>
    </format>
    <format dxfId="39">
      <pivotArea outline="0" collapsedLevelsAreSubtotals="1" fieldPosition="0">
        <references count="1">
          <reference field="4294967294" count="2" selected="0">
            <x v="0"/>
            <x v="1"/>
          </reference>
        </references>
      </pivotArea>
    </format>
    <format dxfId="38">
      <pivotArea field="7" type="button" dataOnly="0" labelOnly="1" outline="0" axis="axisRow" fieldPosition="0"/>
    </format>
    <format dxfId="37">
      <pivotArea dataOnly="0" labelOnly="1" outline="0" fieldPosition="0">
        <references count="1">
          <reference field="4294967294" count="4">
            <x v="0"/>
            <x v="1"/>
            <x v="2"/>
            <x v="3"/>
          </reference>
        </references>
      </pivotArea>
    </format>
    <format dxfId="36">
      <pivotArea field="7" type="button" dataOnly="0" labelOnly="1" outline="0" axis="axisRow" fieldPosition="0"/>
    </format>
    <format dxfId="35">
      <pivotArea dataOnly="0" labelOnly="1" outline="0" fieldPosition="0">
        <references count="1">
          <reference field="4294967294" count="4">
            <x v="0"/>
            <x v="1"/>
            <x v="2"/>
            <x v="3"/>
          </reference>
        </references>
      </pivotArea>
    </format>
    <format dxfId="34">
      <pivotArea field="7" type="button" dataOnly="0" labelOnly="1" outline="0" axis="axisRow" fieldPosition="0"/>
    </format>
    <format dxfId="33">
      <pivotArea dataOnly="0" labelOnly="1" outline="0" fieldPosition="0">
        <references count="1">
          <reference field="4294967294" count="4">
            <x v="0"/>
            <x v="1"/>
            <x v="2"/>
            <x v="3"/>
          </reference>
        </references>
      </pivotArea>
    </format>
  </format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F71AC0-F1AD-4B2C-9BF7-3606BC11C8D1}" name="PivotSalesUSY" cacheId="2" dataOnRows="1" applyNumberFormats="0" applyBorderFormats="0" applyFontFormats="0" applyPatternFormats="0" applyAlignmentFormats="0" applyWidthHeightFormats="1" dataCaption="Values" updatedVersion="8" minRefreshableVersion="3" useAutoFormatting="1" subtotalHiddenItems="1" itemPrintTitles="1" createdVersion="8" indent="0" showHeaders="0" outline="1" outlineData="1" multipleFieldFilters="0" chartFormat="6" rowHeaderCaption="Models">
  <location ref="M21:R29" firstHeaderRow="0" firstDataRow="1" firstDataCol="1"/>
  <pivotFields count="9">
    <pivotField axis="axisCol" allDrilled="1" subtotalTop="0" showAll="0" defaultAttributeDrillState="1">
      <items count="5">
        <item x="1"/>
        <item x="2"/>
        <item x="0"/>
        <item x="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8">
    <i>
      <x/>
    </i>
    <i i="1">
      <x v="1"/>
    </i>
    <i i="2">
      <x v="2"/>
    </i>
    <i i="3">
      <x v="3"/>
    </i>
    <i i="4">
      <x v="4"/>
    </i>
    <i i="5">
      <x v="5"/>
    </i>
    <i i="6">
      <x v="6"/>
    </i>
    <i i="7">
      <x v="7"/>
    </i>
  </rowItems>
  <colFields count="1">
    <field x="0"/>
  </colFields>
  <colItems count="5">
    <i>
      <x/>
    </i>
    <i>
      <x v="1"/>
    </i>
    <i>
      <x v="2"/>
    </i>
    <i>
      <x v="3"/>
    </i>
    <i t="grand">
      <x/>
    </i>
  </colItems>
  <dataFields count="8">
    <dataField name="2016" fld="8" baseField="0" baseItem="0"/>
    <dataField name="2017" fld="1" baseField="0" baseItem="0"/>
    <dataField name="2018" fld="2" baseField="0" baseItem="0"/>
    <dataField name="2019" fld="3" baseField="0" baseItem="0"/>
    <dataField name="2020" fld="4" baseField="0" baseItem="0"/>
    <dataField name="2021" fld="5" baseField="0" baseItem="0"/>
    <dataField name="2022" fld="6" baseField="0" baseItem="0"/>
    <dataField name="2023" fld="7" baseField="0" baseItem="0"/>
  </dataFields>
  <formats count="1">
    <format dxfId="42">
      <pivotArea outline="0" collapsedLevelsAreSubtotals="1" fieldPosition="0"/>
    </format>
  </formats>
  <conditionalFormats count="1">
    <conditionalFormat priority="1">
      <pivotAreas count="1">
        <pivotArea type="data" grandCol="1" outline="0" collapsedLevelsAreSubtotals="1" fieldPosition="0"/>
      </pivotAreas>
    </conditionalFormat>
  </conditionalFormats>
  <chartFormats count="6">
    <chartFormat chart="3" format="13" series="1">
      <pivotArea type="data" outline="0" fieldPosition="0">
        <references count="2">
          <reference field="4294967294" count="1" selected="0">
            <x v="0"/>
          </reference>
          <reference field="0" count="1" selected="0">
            <x v="0"/>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s>
  <pivotHierarchies count="7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2018"/>
    <pivotHierarchy dragToData="1" caption="2016"/>
    <pivotHierarchy dragToData="1" caption="2017"/>
    <pivotHierarchy dragToData="1" caption="2019"/>
    <pivotHierarchy dragToData="1" caption="Average of 2016"/>
    <pivotHierarchy dragToData="1"/>
    <pivotHierarchy dragToData="1"/>
    <pivotHierarchy dragToData="1"/>
    <pivotHierarchy dragToData="1"/>
    <pivotHierarchy dragToData="1"/>
    <pivotHierarchy dragToData="1"/>
    <pivotHierarchy dragToData="1" caption="2020"/>
    <pivotHierarchy dragToData="1" caption="2021"/>
    <pivotHierarchy dragToData="1" caption="2022"/>
    <pivotHierarchy dragToData="1" caption="20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USY]"/>
        <x15:activeTabTopLevelEntity name="[SalesUS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F247C-FB34-4895-A040-E170275DF452}" name="PivotSalesUST" cacheId="3"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3" rowHeaderCaption="Models">
  <location ref="C21:G29" firstHeaderRow="0" firstDataRow="1" firstDataCol="1"/>
  <pivotFields count="10">
    <pivotField axis="axisCol" allDrilled="1" subtotalTop="0" showAll="0" defaultSubtotal="0" defaultAttributeDrillState="1">
      <items count="4">
        <item x="1"/>
        <item x="2"/>
        <item x="0"/>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8">
    <i>
      <x/>
    </i>
    <i i="1">
      <x v="1"/>
    </i>
    <i i="2">
      <x v="2"/>
    </i>
    <i i="3">
      <x v="3"/>
    </i>
    <i i="4">
      <x v="4"/>
    </i>
    <i i="5">
      <x v="5"/>
    </i>
    <i i="6">
      <x v="6"/>
    </i>
    <i i="7">
      <x v="7"/>
    </i>
  </rowItems>
  <colFields count="1">
    <field x="0"/>
  </colFields>
  <colItems count="4">
    <i>
      <x/>
    </i>
    <i>
      <x v="1"/>
    </i>
    <i>
      <x v="2"/>
    </i>
    <i>
      <x v="3"/>
    </i>
  </colItems>
  <dataFields count="8">
    <dataField name="2016 " fld="5" subtotal="average" baseField="0" baseItem="0"/>
    <dataField name="2017 " fld="6" subtotal="average" baseField="0" baseItem="0"/>
    <dataField name="2018" fld="7" subtotal="average" baseField="0" baseItem="0"/>
    <dataField name="2019" fld="8" subtotal="average" baseField="0" baseItem="0"/>
    <dataField name="2020" fld="1" baseField="0" baseItem="0"/>
    <dataField name="2021" fld="2" baseField="0" baseItem="0"/>
    <dataField name="2022" fld="3" baseField="0" baseItem="0"/>
    <dataField name="2023" fld="4" baseField="0" baseItem="0"/>
  </dataFields>
  <formats count="1">
    <format dxfId="43">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2020"/>
    <pivotHierarchy dragToData="1" caption="2021"/>
    <pivotHierarchy dragToData="1" caption="2022"/>
    <pivotHierarchy dragToData="1" caption="2023"/>
    <pivotHierarchy dragToData="1"/>
    <pivotHierarchy dragToData="1"/>
    <pivotHierarchy dragToData="1"/>
    <pivotHierarchy dragToData="1"/>
    <pivotHierarchy dragToData="1" caption="2016 "/>
    <pivotHierarchy dragToData="1" caption="2017 "/>
    <pivotHierarchy dragToData="1" caption="2018"/>
    <pivotHierarchy dragToData="1" caption="20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USY]"/>
        <x15:activeTabTopLevelEntity name="[SalesU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59288C-C109-4160-88E7-8B3CA3A6F2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21:AE26" firstHeaderRow="0" firstDataRow="1" firstDataCol="1"/>
  <pivotFields count="9">
    <pivotField axis="axisRow" showAll="0">
      <items count="5">
        <item x="2"/>
        <item x="0"/>
        <item x="1"/>
        <item x="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8">
    <i>
      <x/>
    </i>
    <i i="1">
      <x v="1"/>
    </i>
    <i i="2">
      <x v="2"/>
    </i>
    <i i="3">
      <x v="3"/>
    </i>
    <i i="4">
      <x v="4"/>
    </i>
    <i i="5">
      <x v="5"/>
    </i>
    <i i="6">
      <x v="6"/>
    </i>
    <i i="7">
      <x v="7"/>
    </i>
  </colItems>
  <dataFields count="8">
    <dataField name="Sum of 2016" fld="1" baseField="0" baseItem="0"/>
    <dataField name="Sum of 2017" fld="2" baseField="0" baseItem="0"/>
    <dataField name="Sum of 2018" fld="3" baseField="0" baseItem="0"/>
    <dataField name="Sum of 2019" fld="4" baseField="0" baseItem="0"/>
    <dataField name="Sum of 2020" fld="5" baseField="0" baseItem="0"/>
    <dataField name="Sum of 2021" fld="6" baseField="0" baseItem="0"/>
    <dataField name="Sum of 2022" fld="7" baseField="0" baseItem="0"/>
    <dataField name="Sum of 2023"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s" xr10:uid="{260CD945-4DB1-401E-9F58-27B5F396B5B9}" sourceName="[SalesUSY].[Models]">
  <pivotTables>
    <pivotTable tabId="1" name="PivotSalesUSY"/>
    <pivotTable tabId="1" name="PivotSalesUST"/>
  </pivotTables>
  <data>
    <olap pivotCacheId="2009167972">
      <levels count="2">
        <level uniqueName="[SalesUSY].[Models].[(All)]" sourceCaption="(All)" count="0"/>
        <level uniqueName="[SalesUSY].[Models].[Models]" sourceCaption="Models" count="4">
          <ranges>
            <range startItem="0">
              <i n="[SalesUSY].[Models].&amp;[Model 3]" c="Model 3"/>
              <i n="[SalesUSY].[Models].&amp;[Model S]" c="Model S"/>
              <i n="[SalesUSY].[Models].&amp;[Model X]" c="Model X"/>
              <i n="[SalesUSY].[Models].&amp;[Model Y]" c="Model Y"/>
            </range>
          </ranges>
        </level>
      </levels>
      <selections count="1">
        <selection n="[SalesUSY].[Model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s" xr10:uid="{01F78390-A2FE-439E-A4E2-5EB234E5D007}" cache="Slicer_Models" caption="Models"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5C5113-CEDF-45D2-A47C-7C4BBF7E59CD}" name="SalesUST" displayName="SalesUST" ref="E1:M5" totalsRowShown="0">
  <autoFilter ref="E1:M5" xr:uid="{87D06415-A418-4053-9C8F-3976FAFBE691}"/>
  <tableColumns count="9">
    <tableColumn id="1" xr3:uid="{A99C4460-B0F5-44AE-BC5C-233857E5CC8B}" name="Models "/>
    <tableColumn id="2" xr3:uid="{44ACCB19-8131-4536-BBB3-78DCA509AA61}" name="2016" dataDxfId="32"/>
    <tableColumn id="3" xr3:uid="{8B749289-F727-47E4-BB64-FF99244E26E8}" name="2017" dataDxfId="31"/>
    <tableColumn id="4" xr3:uid="{A606B841-349B-4EC1-813A-E87A8A7B9DC1}" name="2018" dataDxfId="30"/>
    <tableColumn id="5" xr3:uid="{F4B1814A-A2FB-4AC0-A40A-5B9084AFF2AE}" name="2019" dataDxfId="29"/>
    <tableColumn id="6" xr3:uid="{4457E4CF-D29A-485A-9997-09AA01940890}" name="2020" dataDxfId="28"/>
    <tableColumn id="7" xr3:uid="{F265EB26-5538-4667-8396-42339116DA28}" name="2021" dataDxfId="27"/>
    <tableColumn id="8" xr3:uid="{24609988-013B-4546-9BF6-2340B3BD52E5}" name="2022" dataDxfId="26"/>
    <tableColumn id="9" xr3:uid="{BB4CF7F5-D8C7-437D-99F7-F84B8E653E4B}" name="2023"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329EA6-309E-4293-B120-CEA39AC13C73}" name="SalesUSY" displayName="SalesUSY" ref="W1:AE6" totalsRowCount="1">
  <autoFilter ref="W1:AE5" xr:uid="{82A11ABE-0933-40D3-A195-0D7A4F1B3F3A}"/>
  <tableColumns count="9">
    <tableColumn id="1" xr3:uid="{15159B47-17C6-4139-A15D-C3678E40CA35}" name="Models" totalsRowLabel="Total"/>
    <tableColumn id="3" xr3:uid="{E7F946F1-7761-425F-B413-8468968D7909}" name="2016" totalsRowFunction="custom" dataDxfId="24" totalsRowDxfId="23">
      <totalsRowFormula>SUM(SalesUSY[2016])</totalsRowFormula>
    </tableColumn>
    <tableColumn id="4" xr3:uid="{FEF2C379-94CD-477F-8D4F-09D8CE1CD0F7}" name="2017" totalsRowFunction="custom" dataDxfId="22" totalsRowDxfId="21">
      <totalsRowFormula>SUM(SalesUSY[2017])</totalsRowFormula>
    </tableColumn>
    <tableColumn id="5" xr3:uid="{524F8480-F9B0-498D-95AE-997DC5EB7F51}" name="2018" totalsRowFunction="custom" dataDxfId="20" totalsRowDxfId="19">
      <totalsRowFormula>SUM(SalesUSY[2018])</totalsRowFormula>
    </tableColumn>
    <tableColumn id="6" xr3:uid="{1647C7EB-19B5-4C07-A62C-FCE872672A19}" name="2019" totalsRowFunction="custom" dataDxfId="18" totalsRowDxfId="17">
      <totalsRowFormula>SUM(SalesUSY[2019])</totalsRowFormula>
    </tableColumn>
    <tableColumn id="7" xr3:uid="{6506FB5C-AE1D-485C-BCE1-93D3672A9FDF}" name="2020" totalsRowFunction="custom" dataDxfId="16" totalsRowDxfId="15">
      <totalsRowFormula>SUM(SalesUSY[2020])</totalsRowFormula>
    </tableColumn>
    <tableColumn id="8" xr3:uid="{2EB78501-DBE9-4E91-B13C-BF67A3F61B7F}" name="2021" totalsRowFunction="custom" dataDxfId="14" totalsRowDxfId="13">
      <totalsRowFormula>SUM(SalesUSY[2021])</totalsRowFormula>
    </tableColumn>
    <tableColumn id="9" xr3:uid="{3BE4E935-E1CA-4B05-8AFC-EF4F6056E080}" name="2022" totalsRowFunction="custom" dataDxfId="12" totalsRowDxfId="11">
      <totalsRowFormula>SUM(SalesUSY[2022])</totalsRowFormula>
    </tableColumn>
    <tableColumn id="10" xr3:uid="{480C8053-7F63-4828-B34A-70B0DC635841}" name="2023" totalsRowFunction="custom" dataDxfId="10" totalsRowDxfId="9">
      <totalsRowFormula>SUM(SalesUSY[2023])</totalsRow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AD58B6-2CD8-4333-8643-DEC504C3067E}" name="TSLAStockMarket" displayName="TSLAStockMarket" ref="A11:E107" totalsRowShown="0" headerRowDxfId="8" headerRowBorderDxfId="7" tableBorderDxfId="6" totalsRowBorderDxfId="5">
  <autoFilter ref="A11:E107" xr:uid="{3515DF62-5A68-4A0F-958E-DA4EFA7ABAFC}"/>
  <tableColumns count="5">
    <tableColumn id="1" xr3:uid="{32DBC3C7-1DD8-46C9-8DEC-F913E5E6D44F}" name="Date" dataDxfId="4"/>
    <tableColumn id="2" xr3:uid="{5F17EA5F-036B-4AE5-B6F3-7997885C8C91}" name="Avg TSLA Close" dataDxfId="3"/>
    <tableColumn id="3" xr3:uid="{0F053FC4-4D95-4D55-BB49-83052459224C}" name="Avg GOLD Close " dataDxfId="2"/>
    <tableColumn id="4" xr3:uid="{8A47AB2E-22BC-481D-AD9C-D65E3F8B7EFC}" name="Avg NASDAQ-100 Close " dataDxfId="1"/>
    <tableColumn id="5" xr3:uid="{A80D7EF4-07E7-4083-AB8B-9B2A266E9F4C}" name="Avg S&amp;P 500 Clos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A7AD-9D63-47AE-8A3C-61E1BD2A5A74}">
  <dimension ref="A1:Z106"/>
  <sheetViews>
    <sheetView showGridLines="0" tabSelected="1" zoomScale="90" zoomScaleNormal="90" workbookViewId="0">
      <selection activeCell="O13" sqref="O13"/>
    </sheetView>
  </sheetViews>
  <sheetFormatPr defaultRowHeight="15" x14ac:dyDescent="0.25"/>
  <cols>
    <col min="1" max="1" width="21.5703125" customWidth="1"/>
    <col min="2" max="2" width="10.42578125" customWidth="1"/>
    <col min="3" max="3" width="6.7109375" bestFit="1" customWidth="1"/>
    <col min="4" max="5" width="13.85546875" bestFit="1" customWidth="1"/>
    <col min="6" max="7" width="8.85546875" bestFit="1" customWidth="1"/>
    <col min="8" max="10" width="7.28515625" bestFit="1" customWidth="1"/>
    <col min="11" max="11" width="5" bestFit="1" customWidth="1"/>
    <col min="12" max="12" width="10.42578125" bestFit="1" customWidth="1"/>
    <col min="13" max="13" width="6.28515625" bestFit="1" customWidth="1"/>
    <col min="14" max="15" width="13.85546875" bestFit="1" customWidth="1"/>
    <col min="16" max="16" width="10" customWidth="1"/>
    <col min="17" max="17" width="9.140625" bestFit="1" customWidth="1"/>
    <col min="18" max="18" width="12" bestFit="1" customWidth="1"/>
    <col min="19" max="19" width="8.140625" bestFit="1" customWidth="1"/>
    <col min="20" max="20" width="11.28515625" bestFit="1" customWidth="1"/>
    <col min="21" max="21" width="8.5703125" bestFit="1" customWidth="1"/>
    <col min="22" max="22" width="8.7109375" bestFit="1" customWidth="1"/>
    <col min="23" max="23" width="10.5703125" customWidth="1"/>
    <col min="24" max="24" width="11.28515625" customWidth="1"/>
    <col min="25" max="25" width="14.42578125" bestFit="1" customWidth="1"/>
    <col min="26" max="26" width="9.140625" customWidth="1"/>
    <col min="27" max="27" width="6.28515625" customWidth="1"/>
  </cols>
  <sheetData>
    <row r="1" spans="1:18" x14ac:dyDescent="0.25">
      <c r="A1" s="17"/>
    </row>
    <row r="2" spans="1:18" x14ac:dyDescent="0.25">
      <c r="A2" s="17"/>
    </row>
    <row r="3" spans="1:18" x14ac:dyDescent="0.25">
      <c r="A3" s="17"/>
    </row>
    <row r="4" spans="1:18" x14ac:dyDescent="0.25">
      <c r="A4" s="17"/>
    </row>
    <row r="5" spans="1:18" ht="14.25" customHeight="1" x14ac:dyDescent="0.25">
      <c r="A5" s="17"/>
    </row>
    <row r="6" spans="1:18" x14ac:dyDescent="0.25">
      <c r="A6" s="17"/>
    </row>
    <row r="7" spans="1:18" x14ac:dyDescent="0.25">
      <c r="A7" s="17"/>
    </row>
    <row r="8" spans="1:18" x14ac:dyDescent="0.25">
      <c r="A8" s="17"/>
      <c r="R8" s="23"/>
    </row>
    <row r="9" spans="1:18" x14ac:dyDescent="0.25">
      <c r="A9" s="17"/>
    </row>
    <row r="10" spans="1:18" ht="15.75" customHeight="1" x14ac:dyDescent="0.25">
      <c r="A10" s="17"/>
    </row>
    <row r="11" spans="1:18" x14ac:dyDescent="0.25">
      <c r="A11" s="17"/>
    </row>
    <row r="12" spans="1:18" x14ac:dyDescent="0.25">
      <c r="A12" s="17"/>
    </row>
    <row r="13" spans="1:18" x14ac:dyDescent="0.25">
      <c r="A13" s="17"/>
    </row>
    <row r="14" spans="1:18" x14ac:dyDescent="0.25">
      <c r="A14" s="17"/>
    </row>
    <row r="15" spans="1:18" x14ac:dyDescent="0.25">
      <c r="A15" s="17"/>
      <c r="G15" s="31"/>
    </row>
    <row r="16" spans="1:18" x14ac:dyDescent="0.25">
      <c r="A16" s="17"/>
    </row>
    <row r="17" spans="1:26" x14ac:dyDescent="0.25">
      <c r="A17" s="17"/>
    </row>
    <row r="18" spans="1:26" x14ac:dyDescent="0.25">
      <c r="A18" s="17"/>
    </row>
    <row r="19" spans="1:26" x14ac:dyDescent="0.25">
      <c r="A19" s="17"/>
    </row>
    <row r="20" spans="1:26" x14ac:dyDescent="0.25">
      <c r="A20" s="17"/>
    </row>
    <row r="21" spans="1:26" x14ac:dyDescent="0.25">
      <c r="A21" s="17"/>
      <c r="D21" t="s">
        <v>9</v>
      </c>
      <c r="E21" t="s">
        <v>10</v>
      </c>
      <c r="F21" t="s">
        <v>11</v>
      </c>
      <c r="G21" t="s">
        <v>12</v>
      </c>
      <c r="N21" t="s">
        <v>9</v>
      </c>
      <c r="O21" t="s">
        <v>10</v>
      </c>
      <c r="P21" t="s">
        <v>11</v>
      </c>
      <c r="Q21" t="s">
        <v>12</v>
      </c>
      <c r="R21" t="s">
        <v>14</v>
      </c>
      <c r="V21" s="28" t="s">
        <v>29</v>
      </c>
      <c r="W21" s="28" t="s">
        <v>45</v>
      </c>
      <c r="X21" s="28" t="s">
        <v>26</v>
      </c>
      <c r="Y21" s="28" t="s">
        <v>28</v>
      </c>
      <c r="Z21" s="28" t="s">
        <v>27</v>
      </c>
    </row>
    <row r="22" spans="1:26" x14ac:dyDescent="0.25">
      <c r="A22" s="17"/>
      <c r="C22" s="3" t="s">
        <v>15</v>
      </c>
      <c r="D22" s="18">
        <v>0.89803554724041201</v>
      </c>
      <c r="E22" s="18">
        <v>0.101964452759588</v>
      </c>
      <c r="F22" s="18"/>
      <c r="G22" s="18"/>
      <c r="M22" s="3" t="s">
        <v>1</v>
      </c>
      <c r="N22" s="20">
        <v>24000</v>
      </c>
      <c r="O22" s="20">
        <v>2725</v>
      </c>
      <c r="P22" s="20"/>
      <c r="Q22" s="20"/>
      <c r="R22" s="20">
        <v>26725</v>
      </c>
      <c r="V22" s="3" t="s">
        <v>1</v>
      </c>
      <c r="W22" s="24">
        <v>13.964303762927289</v>
      </c>
      <c r="X22" s="24">
        <v>1249.8085844263162</v>
      </c>
      <c r="Y22" s="25">
        <v>4564.9131151532492</v>
      </c>
      <c r="Z22" s="25">
        <v>2092.3878060104148</v>
      </c>
    </row>
    <row r="23" spans="1:26" x14ac:dyDescent="0.25">
      <c r="A23" s="17"/>
      <c r="C23" s="3" t="s">
        <v>16</v>
      </c>
      <c r="D23" s="18">
        <v>0.53528272115365405</v>
      </c>
      <c r="E23" s="18">
        <v>0.43142189466115399</v>
      </c>
      <c r="F23" s="18">
        <v>3.3295384185191797E-2</v>
      </c>
      <c r="G23" s="18"/>
      <c r="M23" s="3" t="s">
        <v>2</v>
      </c>
      <c r="N23" s="20">
        <v>26800</v>
      </c>
      <c r="O23" s="20">
        <v>21600</v>
      </c>
      <c r="P23" s="20">
        <v>1667</v>
      </c>
      <c r="Q23" s="20"/>
      <c r="R23" s="20">
        <v>50067</v>
      </c>
      <c r="V23" s="3" t="s">
        <v>2</v>
      </c>
      <c r="W23" s="24">
        <v>20.908486211358433</v>
      </c>
      <c r="X23" s="24">
        <v>1260.3390150607086</v>
      </c>
      <c r="Y23" s="25">
        <v>5755.5453011543177</v>
      </c>
      <c r="Z23" s="25">
        <v>2448.2130682519869</v>
      </c>
    </row>
    <row r="24" spans="1:26" x14ac:dyDescent="0.25">
      <c r="A24" s="17"/>
      <c r="C24" s="3" t="s">
        <v>3</v>
      </c>
      <c r="D24" s="18">
        <v>0.19607577532899401</v>
      </c>
      <c r="E24" s="18">
        <v>0.18456182651865599</v>
      </c>
      <c r="F24" s="18">
        <v>0.61936239815234995</v>
      </c>
      <c r="G24" s="18"/>
      <c r="M24" s="3" t="s">
        <v>3</v>
      </c>
      <c r="N24" s="20">
        <v>28950</v>
      </c>
      <c r="O24" s="20">
        <v>27250</v>
      </c>
      <c r="P24" s="20">
        <v>91447</v>
      </c>
      <c r="Q24" s="20"/>
      <c r="R24" s="20">
        <v>147647</v>
      </c>
      <c r="V24" s="3" t="s">
        <v>3</v>
      </c>
      <c r="W24" s="24">
        <v>21.180579981721845</v>
      </c>
      <c r="X24" s="24">
        <v>1272.4023252713471</v>
      </c>
      <c r="Y24" s="25">
        <v>6982.0410171880612</v>
      </c>
      <c r="Z24" s="25">
        <v>2744.6796781149187</v>
      </c>
    </row>
    <row r="25" spans="1:26" x14ac:dyDescent="0.25">
      <c r="A25" s="17"/>
      <c r="C25" s="3" t="s">
        <v>4</v>
      </c>
      <c r="D25" s="18">
        <v>7.3926969891095498E-2</v>
      </c>
      <c r="E25" s="18">
        <v>0.100448430493274</v>
      </c>
      <c r="F25" s="18">
        <v>0.82562459961563095</v>
      </c>
      <c r="G25" s="18"/>
      <c r="M25" s="3" t="s">
        <v>4</v>
      </c>
      <c r="N25" s="20">
        <v>14425</v>
      </c>
      <c r="O25" s="20">
        <v>19600</v>
      </c>
      <c r="P25" s="20">
        <v>161100</v>
      </c>
      <c r="Q25" s="20"/>
      <c r="R25" s="20">
        <v>195125</v>
      </c>
      <c r="T25" s="20"/>
      <c r="V25" s="3" t="s">
        <v>4</v>
      </c>
      <c r="W25" s="24">
        <v>18.28424202882189</v>
      </c>
      <c r="X25" s="24">
        <v>1396.2595257247203</v>
      </c>
      <c r="Y25" s="25">
        <v>7628.726817726133</v>
      </c>
      <c r="Z25" s="25">
        <v>2912.5022956435882</v>
      </c>
    </row>
    <row r="26" spans="1:26" x14ac:dyDescent="0.25">
      <c r="A26" s="17"/>
      <c r="C26" s="3" t="s">
        <v>5</v>
      </c>
      <c r="D26" s="18">
        <v>6.9309871561136494E-2</v>
      </c>
      <c r="E26" s="18">
        <v>8.9108302435626896E-2</v>
      </c>
      <c r="F26" s="18">
        <v>0.70501396371482605</v>
      </c>
      <c r="G26" s="18">
        <v>0.13656786228841</v>
      </c>
      <c r="M26" s="3" t="s">
        <v>5</v>
      </c>
      <c r="N26" s="20">
        <v>20301</v>
      </c>
      <c r="O26" s="20">
        <v>26100</v>
      </c>
      <c r="P26" s="20">
        <v>206500</v>
      </c>
      <c r="Q26" s="20">
        <v>40001</v>
      </c>
      <c r="R26" s="20">
        <v>292902</v>
      </c>
      <c r="T26" s="20"/>
      <c r="V26" s="3" t="s">
        <v>5</v>
      </c>
      <c r="W26" s="24">
        <v>96.099403487787654</v>
      </c>
      <c r="X26" s="24">
        <v>1777.6721189336979</v>
      </c>
      <c r="Y26" s="25">
        <v>10268.647162603478</v>
      </c>
      <c r="Z26" s="25">
        <v>3218.4990794220398</v>
      </c>
    </row>
    <row r="27" spans="1:26" x14ac:dyDescent="0.25">
      <c r="A27" s="17"/>
      <c r="C27" s="3" t="s">
        <v>6</v>
      </c>
      <c r="D27" s="18">
        <v>4.4161144612844802E-2</v>
      </c>
      <c r="E27" s="18">
        <v>2.7915988352096799E-2</v>
      </c>
      <c r="F27" s="18">
        <v>0.46473146386016401</v>
      </c>
      <c r="G27" s="18">
        <v>0.46319140317489399</v>
      </c>
      <c r="M27" s="3" t="s">
        <v>6</v>
      </c>
      <c r="N27" s="20">
        <v>11556</v>
      </c>
      <c r="O27" s="20">
        <v>7305</v>
      </c>
      <c r="P27" s="20">
        <v>121610</v>
      </c>
      <c r="Q27" s="20">
        <v>121207</v>
      </c>
      <c r="R27" s="20">
        <v>261678</v>
      </c>
      <c r="V27" s="3" t="s">
        <v>6</v>
      </c>
      <c r="W27" s="24">
        <v>260.26031473584766</v>
      </c>
      <c r="X27" s="24">
        <v>1800.7731003562924</v>
      </c>
      <c r="Y27" s="25">
        <v>14470.319864676925</v>
      </c>
      <c r="Z27" s="25">
        <v>4266.7954139589756</v>
      </c>
    </row>
    <row r="28" spans="1:26" x14ac:dyDescent="0.25">
      <c r="A28" s="17"/>
      <c r="C28" s="3" t="s">
        <v>7</v>
      </c>
      <c r="D28" s="18">
        <v>7.6339485597731502E-2</v>
      </c>
      <c r="E28" s="18">
        <v>4.9953982388935898E-2</v>
      </c>
      <c r="F28" s="18">
        <v>0.40565560585708799</v>
      </c>
      <c r="G28" s="18">
        <v>0.468050926156244</v>
      </c>
      <c r="M28" s="3" t="s">
        <v>7</v>
      </c>
      <c r="N28" s="20">
        <v>36828</v>
      </c>
      <c r="O28" s="20">
        <v>24099</v>
      </c>
      <c r="P28" s="20">
        <v>195698</v>
      </c>
      <c r="Q28" s="20">
        <v>225799</v>
      </c>
      <c r="R28" s="20">
        <v>482424</v>
      </c>
      <c r="V28" s="3" t="s">
        <v>7</v>
      </c>
      <c r="W28" s="24">
        <v>263.26801740115508</v>
      </c>
      <c r="X28" s="24">
        <v>1806.7472189077769</v>
      </c>
      <c r="Y28" s="25">
        <v>12762.731573644256</v>
      </c>
      <c r="Z28" s="25">
        <v>4100.6998956948528</v>
      </c>
    </row>
    <row r="29" spans="1:26" x14ac:dyDescent="0.25">
      <c r="A29" s="17"/>
      <c r="C29" s="3" t="s">
        <v>8</v>
      </c>
      <c r="D29" s="18">
        <v>3.9852238805970101E-2</v>
      </c>
      <c r="E29" s="18">
        <v>3.6865671641790998E-2</v>
      </c>
      <c r="F29" s="18">
        <v>0.34731641791044798</v>
      </c>
      <c r="G29" s="18">
        <v>0.57596567164179102</v>
      </c>
      <c r="M29" s="3" t="s">
        <v>8</v>
      </c>
      <c r="N29" s="20">
        <v>26701</v>
      </c>
      <c r="O29" s="20">
        <v>24700</v>
      </c>
      <c r="P29" s="20">
        <v>232702</v>
      </c>
      <c r="Q29" s="20">
        <v>385897</v>
      </c>
      <c r="R29" s="20">
        <v>670000</v>
      </c>
      <c r="V29" s="3" t="s">
        <v>8</v>
      </c>
      <c r="W29" s="24">
        <v>217.30023937192411</v>
      </c>
      <c r="X29" s="24">
        <v>1954.2012451954988</v>
      </c>
      <c r="Y29" s="25">
        <v>14182.702980716778</v>
      </c>
      <c r="Z29" s="25">
        <v>4284.2465593946172</v>
      </c>
    </row>
    <row r="30" spans="1:26" x14ac:dyDescent="0.25">
      <c r="A30" s="17"/>
      <c r="M30" s="21" t="s">
        <v>39</v>
      </c>
      <c r="N30" s="22">
        <f>SUM(N22:N29)</f>
        <v>189561</v>
      </c>
      <c r="O30" s="22">
        <f t="shared" ref="O30:Q30" si="0">SUM(O22:O29)</f>
        <v>153379</v>
      </c>
      <c r="P30" s="22">
        <f t="shared" si="0"/>
        <v>1010724</v>
      </c>
      <c r="Q30" s="22">
        <f t="shared" si="0"/>
        <v>772904</v>
      </c>
      <c r="R30" s="20"/>
    </row>
    <row r="31" spans="1:26" x14ac:dyDescent="0.25">
      <c r="A31" s="17"/>
    </row>
    <row r="32" spans="1:26" ht="14.25" customHeight="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row r="57" spans="1:1" x14ac:dyDescent="0.25">
      <c r="A57" s="17"/>
    </row>
    <row r="58" spans="1:1" x14ac:dyDescent="0.25">
      <c r="A58" s="17"/>
    </row>
    <row r="59" spans="1:1" x14ac:dyDescent="0.25">
      <c r="A59" s="17"/>
    </row>
    <row r="60" spans="1:1" x14ac:dyDescent="0.25">
      <c r="A60" s="17"/>
    </row>
    <row r="61" spans="1:1" x14ac:dyDescent="0.25">
      <c r="A61" s="17"/>
    </row>
    <row r="62" spans="1:1" x14ac:dyDescent="0.25">
      <c r="A62" s="17"/>
    </row>
    <row r="63" spans="1:1" x14ac:dyDescent="0.25">
      <c r="A63" s="17"/>
    </row>
    <row r="64" spans="1:1" x14ac:dyDescent="0.25">
      <c r="A64" s="17"/>
    </row>
    <row r="65" spans="1:1" x14ac:dyDescent="0.25">
      <c r="A65" s="17"/>
    </row>
    <row r="66" spans="1:1" x14ac:dyDescent="0.25">
      <c r="A66" s="17"/>
    </row>
    <row r="67" spans="1:1" x14ac:dyDescent="0.25">
      <c r="A67" s="17"/>
    </row>
    <row r="68" spans="1:1" x14ac:dyDescent="0.25">
      <c r="A68" s="17"/>
    </row>
    <row r="69" spans="1:1" x14ac:dyDescent="0.25">
      <c r="A69" s="17"/>
    </row>
    <row r="70" spans="1:1" x14ac:dyDescent="0.25">
      <c r="A70" s="17"/>
    </row>
    <row r="71" spans="1:1" x14ac:dyDescent="0.25">
      <c r="A71" s="17"/>
    </row>
    <row r="72" spans="1:1" x14ac:dyDescent="0.25">
      <c r="A72" s="17"/>
    </row>
    <row r="73" spans="1:1" x14ac:dyDescent="0.25">
      <c r="A73" s="17"/>
    </row>
    <row r="74" spans="1:1" x14ac:dyDescent="0.25">
      <c r="A74" s="17"/>
    </row>
    <row r="75" spans="1:1" x14ac:dyDescent="0.25">
      <c r="A75" s="17"/>
    </row>
    <row r="76" spans="1:1" x14ac:dyDescent="0.25">
      <c r="A76" s="17"/>
    </row>
    <row r="77" spans="1:1" x14ac:dyDescent="0.25">
      <c r="A77" s="17"/>
    </row>
    <row r="78" spans="1:1" x14ac:dyDescent="0.25">
      <c r="A78" s="17"/>
    </row>
    <row r="79" spans="1:1" x14ac:dyDescent="0.25">
      <c r="A79" s="17"/>
    </row>
    <row r="80" spans="1:1" x14ac:dyDescent="0.25">
      <c r="A80" s="17"/>
    </row>
    <row r="81" spans="1:1" x14ac:dyDescent="0.25">
      <c r="A81" s="17"/>
    </row>
    <row r="82" spans="1:1" x14ac:dyDescent="0.25">
      <c r="A82" s="17"/>
    </row>
    <row r="83" spans="1:1" x14ac:dyDescent="0.25">
      <c r="A83" s="17"/>
    </row>
    <row r="84" spans="1:1" x14ac:dyDescent="0.25">
      <c r="A84" s="17"/>
    </row>
    <row r="85" spans="1:1" x14ac:dyDescent="0.25">
      <c r="A85" s="17"/>
    </row>
    <row r="86" spans="1:1" x14ac:dyDescent="0.25">
      <c r="A86" s="17"/>
    </row>
    <row r="87" spans="1:1" x14ac:dyDescent="0.25">
      <c r="A87" s="17"/>
    </row>
    <row r="88" spans="1:1" x14ac:dyDescent="0.25">
      <c r="A88" s="17"/>
    </row>
    <row r="89" spans="1:1" x14ac:dyDescent="0.25">
      <c r="A89" s="17"/>
    </row>
    <row r="90" spans="1:1" x14ac:dyDescent="0.25">
      <c r="A90" s="17"/>
    </row>
    <row r="91" spans="1:1" x14ac:dyDescent="0.25">
      <c r="A91" s="30"/>
    </row>
    <row r="92" spans="1:1" x14ac:dyDescent="0.25">
      <c r="A92" s="30"/>
    </row>
    <row r="93" spans="1:1" x14ac:dyDescent="0.25">
      <c r="A93" s="30"/>
    </row>
    <row r="94" spans="1:1" x14ac:dyDescent="0.25">
      <c r="A94" s="30"/>
    </row>
    <row r="95" spans="1:1" x14ac:dyDescent="0.25">
      <c r="A95" s="30"/>
    </row>
    <row r="96" spans="1:1" x14ac:dyDescent="0.25">
      <c r="A96" s="30"/>
    </row>
    <row r="101" spans="11:17" ht="25.5" x14ac:dyDescent="0.25">
      <c r="Q101" s="29"/>
    </row>
    <row r="106" spans="11:17" ht="25.5" x14ac:dyDescent="0.25">
      <c r="K106" s="29"/>
    </row>
  </sheetData>
  <conditionalFormatting sqref="R21">
    <cfRule type="dataBar" priority="2">
      <dataBar>
        <cfvo type="min"/>
        <cfvo type="max"/>
        <color rgb="FF63C384"/>
      </dataBar>
      <extLst>
        <ext xmlns:x14="http://schemas.microsoft.com/office/spreadsheetml/2009/9/main" uri="{B025F937-C7B1-47D3-B67F-A62EFF666E3E}">
          <x14:id>{F5EDC2F8-C44A-433A-B946-0BAFCDB28A60}</x14:id>
        </ext>
      </extLst>
    </cfRule>
  </conditionalFormatting>
  <conditionalFormatting pivot="1" sqref="R22:R29">
    <cfRule type="dataBar" priority="1">
      <dataBar>
        <cfvo type="min"/>
        <cfvo type="max"/>
        <color rgb="FF63C384"/>
      </dataBar>
      <extLst>
        <ext xmlns:x14="http://schemas.microsoft.com/office/spreadsheetml/2009/9/main" uri="{B025F937-C7B1-47D3-B67F-A62EFF666E3E}">
          <x14:id>{E62F3E29-A431-4A81-85B1-C70B30F96282}</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x14:cfRule type="dataBar" id="{F5EDC2F8-C44A-433A-B946-0BAFCDB28A60}">
            <x14:dataBar minLength="0" maxLength="100" border="1" negativeBarBorderColorSameAsPositive="0">
              <x14:cfvo type="autoMin"/>
              <x14:cfvo type="autoMax"/>
              <x14:borderColor rgb="FF63C384"/>
              <x14:negativeFillColor rgb="FFFF0000"/>
              <x14:negativeBorderColor rgb="FFFF0000"/>
              <x14:axisColor rgb="FF000000"/>
            </x14:dataBar>
          </x14:cfRule>
          <xm:sqref>R21</xm:sqref>
        </x14:conditionalFormatting>
        <x14:conditionalFormatting xmlns:xm="http://schemas.microsoft.com/office/excel/2006/main" pivot="1">
          <x14:cfRule type="dataBar" id="{E62F3E29-A431-4A81-85B1-C70B30F96282}">
            <x14:dataBar minLength="0" maxLength="100" border="1" negativeBarBorderColorSameAsPositive="0">
              <x14:cfvo type="autoMin"/>
              <x14:cfvo type="autoMax"/>
              <x14:borderColor rgb="FF63C384"/>
              <x14:negativeFillColor rgb="FFFF0000"/>
              <x14:negativeBorderColor rgb="FFFF0000"/>
              <x14:axisColor rgb="FF000000"/>
            </x14:dataBar>
          </x14:cfRule>
          <xm:sqref>R22:R29</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852E-CE04-478C-B80B-44EC2ADBE044}">
  <dimension ref="A1:AE117"/>
  <sheetViews>
    <sheetView topLeftCell="K1" workbookViewId="0">
      <selection activeCell="Y8" sqref="Y8"/>
    </sheetView>
  </sheetViews>
  <sheetFormatPr defaultRowHeight="15" x14ac:dyDescent="0.25"/>
  <cols>
    <col min="7" max="7" width="13.42578125" bestFit="1" customWidth="1"/>
    <col min="8" max="8" width="12" bestFit="1" customWidth="1"/>
    <col min="9" max="9" width="13.5703125" bestFit="1" customWidth="1"/>
    <col min="10" max="10" width="21" bestFit="1" customWidth="1"/>
    <col min="11" max="11" width="16.42578125" bestFit="1" customWidth="1"/>
    <col min="12" max="12" width="10.5703125" customWidth="1"/>
    <col min="19" max="19" width="13.42578125" bestFit="1" customWidth="1"/>
    <col min="20" max="21" width="11.7109375" bestFit="1" customWidth="1"/>
    <col min="22" max="22" width="16.7109375" customWidth="1"/>
    <col min="23" max="23" width="30" bestFit="1" customWidth="1"/>
    <col min="24" max="24" width="24.28515625" customWidth="1"/>
    <col min="25" max="25" width="21.140625" bestFit="1" customWidth="1"/>
    <col min="26" max="26" width="14.42578125" bestFit="1" customWidth="1"/>
    <col min="27" max="27" width="21.7109375" bestFit="1" customWidth="1"/>
    <col min="28" max="28" width="23.140625" bestFit="1" customWidth="1"/>
    <col min="29" max="29" width="31.140625" bestFit="1" customWidth="1"/>
    <col min="30" max="54" width="16.85546875" bestFit="1" customWidth="1"/>
    <col min="55" max="55" width="21" bestFit="1" customWidth="1"/>
    <col min="56" max="63" width="16.7109375" bestFit="1" customWidth="1"/>
  </cols>
  <sheetData>
    <row r="1" spans="1:31" x14ac:dyDescent="0.25">
      <c r="A1" t="s">
        <v>17</v>
      </c>
      <c r="E1" t="s">
        <v>0</v>
      </c>
      <c r="F1" t="s">
        <v>1</v>
      </c>
      <c r="G1" t="s">
        <v>2</v>
      </c>
      <c r="H1" t="s">
        <v>3</v>
      </c>
      <c r="I1" t="s">
        <v>4</v>
      </c>
      <c r="J1" t="s">
        <v>5</v>
      </c>
      <c r="K1" t="s">
        <v>6</v>
      </c>
      <c r="L1" t="s">
        <v>7</v>
      </c>
      <c r="M1" t="s">
        <v>8</v>
      </c>
      <c r="W1" t="s">
        <v>13</v>
      </c>
      <c r="X1" s="8" t="s">
        <v>1</v>
      </c>
      <c r="Y1" s="8" t="s">
        <v>2</v>
      </c>
      <c r="Z1" s="8" t="s">
        <v>3</v>
      </c>
      <c r="AA1" s="8" t="s">
        <v>4</v>
      </c>
      <c r="AB1" s="8" t="s">
        <v>5</v>
      </c>
      <c r="AC1" s="8" t="s">
        <v>6</v>
      </c>
      <c r="AD1" s="8" t="s">
        <v>7</v>
      </c>
      <c r="AE1" s="8" t="s">
        <v>8</v>
      </c>
    </row>
    <row r="2" spans="1:31" x14ac:dyDescent="0.25">
      <c r="A2" t="s">
        <v>18</v>
      </c>
      <c r="E2" t="s">
        <v>9</v>
      </c>
      <c r="F2" s="1">
        <v>0.89803554724041201</v>
      </c>
      <c r="G2" s="1">
        <v>0.53528272115365405</v>
      </c>
      <c r="H2" s="1">
        <v>0.19607577532899401</v>
      </c>
      <c r="I2" s="1">
        <v>7.3926969891095498E-2</v>
      </c>
      <c r="J2" s="1">
        <v>6.9309871561136494E-2</v>
      </c>
      <c r="K2" s="1">
        <v>4.4161144612844802E-2</v>
      </c>
      <c r="L2" s="1">
        <v>7.6339485597731502E-2</v>
      </c>
      <c r="M2" s="1">
        <v>3.9852238805970101E-2</v>
      </c>
      <c r="W2" t="s">
        <v>9</v>
      </c>
      <c r="X2" s="20">
        <v>24000</v>
      </c>
      <c r="Y2" s="20">
        <v>26800</v>
      </c>
      <c r="Z2" s="20">
        <v>28950</v>
      </c>
      <c r="AA2" s="20">
        <v>14425</v>
      </c>
      <c r="AB2" s="20">
        <v>20301</v>
      </c>
      <c r="AC2" s="20">
        <v>11556</v>
      </c>
      <c r="AD2" s="20">
        <v>36828</v>
      </c>
      <c r="AE2" s="20">
        <v>26701</v>
      </c>
    </row>
    <row r="3" spans="1:31" x14ac:dyDescent="0.25">
      <c r="A3" t="s">
        <v>19</v>
      </c>
      <c r="E3" t="s">
        <v>10</v>
      </c>
      <c r="F3" s="1">
        <v>0.101964452759588</v>
      </c>
      <c r="G3" s="1">
        <v>0.43142189466115399</v>
      </c>
      <c r="H3" s="1">
        <v>0.18456182651865599</v>
      </c>
      <c r="I3" s="1">
        <v>0.100448430493274</v>
      </c>
      <c r="J3" s="1">
        <v>8.9108302435626896E-2</v>
      </c>
      <c r="K3" s="1">
        <v>2.7915988352096799E-2</v>
      </c>
      <c r="L3" s="1">
        <v>4.9953982388935898E-2</v>
      </c>
      <c r="M3" s="1">
        <v>3.6865671641790998E-2</v>
      </c>
      <c r="W3" t="s">
        <v>10</v>
      </c>
      <c r="X3" s="20">
        <v>2725</v>
      </c>
      <c r="Y3" s="20">
        <v>21600</v>
      </c>
      <c r="Z3" s="20">
        <v>27250</v>
      </c>
      <c r="AA3" s="20">
        <v>19600</v>
      </c>
      <c r="AB3" s="20">
        <v>26100</v>
      </c>
      <c r="AC3" s="20">
        <v>7305</v>
      </c>
      <c r="AD3" s="20">
        <v>24099</v>
      </c>
      <c r="AE3" s="20">
        <v>24700</v>
      </c>
    </row>
    <row r="4" spans="1:31" x14ac:dyDescent="0.25">
      <c r="A4" t="s">
        <v>20</v>
      </c>
      <c r="E4" t="s">
        <v>11</v>
      </c>
      <c r="F4" s="1"/>
      <c r="G4" s="1">
        <v>3.3295384185191797E-2</v>
      </c>
      <c r="H4" s="1">
        <v>0.61936239815234995</v>
      </c>
      <c r="I4" s="1">
        <v>0.82562459961563095</v>
      </c>
      <c r="J4" s="1">
        <v>0.70501396371482605</v>
      </c>
      <c r="K4" s="1">
        <v>0.46473146386016401</v>
      </c>
      <c r="L4" s="1">
        <v>0.40565560585708799</v>
      </c>
      <c r="M4" s="1">
        <v>0.34731641791044798</v>
      </c>
      <c r="W4" t="s">
        <v>11</v>
      </c>
      <c r="X4" s="20"/>
      <c r="Y4" s="20">
        <v>1667</v>
      </c>
      <c r="Z4" s="20">
        <v>91447</v>
      </c>
      <c r="AA4" s="20">
        <v>161100</v>
      </c>
      <c r="AB4" s="20">
        <v>206500</v>
      </c>
      <c r="AC4" s="20">
        <v>121610</v>
      </c>
      <c r="AD4" s="20">
        <v>195698</v>
      </c>
      <c r="AE4" s="20">
        <v>232702</v>
      </c>
    </row>
    <row r="5" spans="1:31" x14ac:dyDescent="0.25">
      <c r="E5" t="s">
        <v>12</v>
      </c>
      <c r="F5" s="1"/>
      <c r="G5" s="1"/>
      <c r="H5" s="1"/>
      <c r="I5" s="1"/>
      <c r="J5" s="1">
        <v>0.13656786228841</v>
      </c>
      <c r="K5" s="1">
        <v>0.46319140317489399</v>
      </c>
      <c r="L5" s="1">
        <v>0.468050926156244</v>
      </c>
      <c r="M5" s="1">
        <v>0.57596567164179102</v>
      </c>
      <c r="W5" t="s">
        <v>12</v>
      </c>
      <c r="X5" s="20"/>
      <c r="Y5" s="20"/>
      <c r="Z5" s="20"/>
      <c r="AA5" s="20"/>
      <c r="AB5" s="20">
        <v>40001</v>
      </c>
      <c r="AC5" s="20">
        <v>121207</v>
      </c>
      <c r="AD5" s="20">
        <v>225799</v>
      </c>
      <c r="AE5" s="20">
        <v>385897</v>
      </c>
    </row>
    <row r="6" spans="1:31" x14ac:dyDescent="0.25">
      <c r="W6" t="s">
        <v>39</v>
      </c>
      <c r="X6" s="20">
        <f>SUM(SalesUSY[2016])</f>
        <v>26725</v>
      </c>
      <c r="Y6" s="20">
        <f>SUM(SalesUSY[2017])</f>
        <v>50067</v>
      </c>
      <c r="Z6" s="20">
        <f>SUM(SalesUSY[2018])</f>
        <v>147647</v>
      </c>
      <c r="AA6" s="20">
        <f>SUM(SalesUSY[2019])</f>
        <v>195125</v>
      </c>
      <c r="AB6" s="20">
        <f>SUM(SalesUSY[2020])</f>
        <v>292902</v>
      </c>
      <c r="AC6" s="20">
        <f>SUM(SalesUSY[2021])</f>
        <v>261678</v>
      </c>
      <c r="AD6" s="20">
        <f>SUM(SalesUSY[2022])</f>
        <v>482424</v>
      </c>
      <c r="AE6" s="20">
        <f>SUM(SalesUSY[2023])</f>
        <v>670000</v>
      </c>
    </row>
    <row r="7" spans="1:31" x14ac:dyDescent="0.25">
      <c r="W7" s="32" t="s">
        <v>43</v>
      </c>
      <c r="X7" s="32" t="s">
        <v>42</v>
      </c>
      <c r="Y7" s="32" t="s">
        <v>44</v>
      </c>
      <c r="Z7" s="32"/>
    </row>
    <row r="8" spans="1:31" x14ac:dyDescent="0.25">
      <c r="W8" s="33">
        <f>SUM(SalesUSY[[2016]:[2023]])</f>
        <v>2126568</v>
      </c>
      <c r="X8" s="34">
        <f>SUM(X$4:AE$4)</f>
        <v>1010724</v>
      </c>
      <c r="Y8" s="35">
        <f>ROUND(($U$10-$U$9)/$U$9,3)</f>
        <v>14.566000000000001</v>
      </c>
      <c r="Z8" s="36"/>
    </row>
    <row r="9" spans="1:31" x14ac:dyDescent="0.25">
      <c r="T9" t="s">
        <v>40</v>
      </c>
      <c r="U9">
        <v>13.96</v>
      </c>
    </row>
    <row r="10" spans="1:31" x14ac:dyDescent="0.25">
      <c r="T10" t="s">
        <v>41</v>
      </c>
      <c r="U10">
        <v>217.3</v>
      </c>
    </row>
    <row r="11" spans="1:31" x14ac:dyDescent="0.25">
      <c r="A11" s="11" t="s">
        <v>21</v>
      </c>
      <c r="B11" s="12" t="s">
        <v>22</v>
      </c>
      <c r="C11" s="13" t="s">
        <v>23</v>
      </c>
      <c r="D11" s="13" t="s">
        <v>24</v>
      </c>
      <c r="E11" s="13" t="s">
        <v>25</v>
      </c>
    </row>
    <row r="12" spans="1:31" x14ac:dyDescent="0.25">
      <c r="A12" s="9">
        <v>42370</v>
      </c>
      <c r="B12" s="4">
        <v>13.637473736842106</v>
      </c>
      <c r="C12" s="5">
        <v>1097.2894736842106</v>
      </c>
      <c r="D12" s="5">
        <v>4259.3236842105271</v>
      </c>
      <c r="E12" s="5">
        <v>1918.5999999999997</v>
      </c>
      <c r="I12" s="19"/>
      <c r="J12" s="25"/>
      <c r="K12" s="25"/>
      <c r="L12" s="25"/>
      <c r="M12" s="25"/>
      <c r="O12" s="25"/>
    </row>
    <row r="13" spans="1:31" x14ac:dyDescent="0.25">
      <c r="A13" s="10">
        <v>42401</v>
      </c>
      <c r="B13" s="6">
        <v>11.311333149999999</v>
      </c>
      <c r="C13" s="7">
        <v>1201.605</v>
      </c>
      <c r="D13" s="7">
        <v>4129.5654999999988</v>
      </c>
      <c r="E13" s="7">
        <v>1904.4149999999995</v>
      </c>
      <c r="L13" s="25"/>
      <c r="M13" s="25"/>
      <c r="O13" s="25"/>
    </row>
    <row r="14" spans="1:31" x14ac:dyDescent="0.25">
      <c r="A14" s="9">
        <v>42430</v>
      </c>
      <c r="B14" s="4">
        <v>14.409818181818178</v>
      </c>
      <c r="C14" s="5">
        <v>1245.8545454545451</v>
      </c>
      <c r="D14" s="5">
        <v>4377.1109090909094</v>
      </c>
      <c r="E14" s="5">
        <v>2021.9499999999998</v>
      </c>
      <c r="L14" s="25"/>
      <c r="M14" s="25"/>
      <c r="O14" s="25"/>
    </row>
    <row r="15" spans="1:31" x14ac:dyDescent="0.25">
      <c r="A15" s="10">
        <v>42461</v>
      </c>
      <c r="B15" s="6">
        <v>16.730603428571428</v>
      </c>
      <c r="C15" s="7">
        <v>1243.8428571428574</v>
      </c>
      <c r="D15" s="7">
        <v>4491.5590476190482</v>
      </c>
      <c r="E15" s="7">
        <v>2075.5380952380956</v>
      </c>
      <c r="L15" s="25"/>
      <c r="M15" s="25"/>
      <c r="O15" s="25"/>
    </row>
    <row r="16" spans="1:31" x14ac:dyDescent="0.25">
      <c r="A16" s="9">
        <v>42491</v>
      </c>
      <c r="B16" s="4">
        <v>14.442254047619045</v>
      </c>
      <c r="C16" s="5">
        <v>1260.9285714285716</v>
      </c>
      <c r="D16" s="5">
        <v>4379.4266666666672</v>
      </c>
      <c r="E16" s="5">
        <v>2065.5476190476188</v>
      </c>
      <c r="L16" s="25"/>
      <c r="M16" s="25"/>
      <c r="O16" s="25"/>
    </row>
    <row r="17" spans="1:31" x14ac:dyDescent="0.25">
      <c r="A17" s="10">
        <v>42522</v>
      </c>
      <c r="B17" s="6">
        <v>14.322606136363641</v>
      </c>
      <c r="C17" s="7">
        <v>1279.1909090909091</v>
      </c>
      <c r="D17" s="7">
        <v>4426.9786363636358</v>
      </c>
      <c r="E17" s="7">
        <v>2083.886363636364</v>
      </c>
      <c r="L17" s="25"/>
      <c r="M17" s="25"/>
      <c r="O17" s="25"/>
    </row>
    <row r="18" spans="1:31" x14ac:dyDescent="0.25">
      <c r="A18" s="9">
        <v>42552</v>
      </c>
      <c r="B18" s="4">
        <v>14.891933300000002</v>
      </c>
      <c r="C18" s="5">
        <v>1337.3899999999999</v>
      </c>
      <c r="D18" s="5">
        <v>4592.552999999999</v>
      </c>
      <c r="E18" s="5">
        <v>2148.9049999999997</v>
      </c>
      <c r="L18" s="25"/>
      <c r="M18" s="25"/>
      <c r="O18" s="25"/>
    </row>
    <row r="19" spans="1:31" x14ac:dyDescent="0.25">
      <c r="A19" s="10">
        <v>42583</v>
      </c>
      <c r="B19" s="6">
        <v>14.915623173913046</v>
      </c>
      <c r="C19" s="7">
        <v>1344.4826086956523</v>
      </c>
      <c r="D19" s="7">
        <v>4785.7056521739132</v>
      </c>
      <c r="E19" s="7">
        <v>2177.4782608695655</v>
      </c>
      <c r="L19" s="25"/>
      <c r="M19" s="25"/>
      <c r="O19" s="25"/>
    </row>
    <row r="20" spans="1:31" x14ac:dyDescent="0.25">
      <c r="A20" s="9">
        <v>42614</v>
      </c>
      <c r="B20" s="4">
        <v>13.483746</v>
      </c>
      <c r="C20" s="5">
        <v>1330.6809523809525</v>
      </c>
      <c r="D20" s="5">
        <v>4813.3119047619057</v>
      </c>
      <c r="E20" s="5">
        <v>2157.6999999999998</v>
      </c>
      <c r="L20" s="25"/>
      <c r="M20" s="25"/>
      <c r="O20" s="25"/>
    </row>
    <row r="21" spans="1:31" x14ac:dyDescent="0.25">
      <c r="A21" s="10">
        <v>42644</v>
      </c>
      <c r="B21" s="6">
        <v>13.445555523809524</v>
      </c>
      <c r="C21" s="7">
        <v>1266.0476190476188</v>
      </c>
      <c r="D21" s="7">
        <v>4845.3128571428579</v>
      </c>
      <c r="E21" s="7">
        <v>2143.0238095238096</v>
      </c>
      <c r="L21" s="25"/>
      <c r="M21" s="25"/>
      <c r="O21" s="25"/>
      <c r="W21" s="2" t="s">
        <v>30</v>
      </c>
      <c r="X21" t="s">
        <v>31</v>
      </c>
      <c r="Y21" t="s">
        <v>32</v>
      </c>
      <c r="Z21" t="s">
        <v>33</v>
      </c>
      <c r="AA21" t="s">
        <v>34</v>
      </c>
      <c r="AB21" t="s">
        <v>35</v>
      </c>
      <c r="AC21" t="s">
        <v>36</v>
      </c>
      <c r="AD21" t="s">
        <v>37</v>
      </c>
      <c r="AE21" t="s">
        <v>38</v>
      </c>
    </row>
    <row r="22" spans="1:31" x14ac:dyDescent="0.25">
      <c r="A22" s="9">
        <v>42675</v>
      </c>
      <c r="B22" s="4">
        <v>12.610508047619048</v>
      </c>
      <c r="C22" s="5">
        <v>1236.7</v>
      </c>
      <c r="D22" s="5">
        <v>4791.7809523809519</v>
      </c>
      <c r="E22" s="5">
        <v>2164.9809523809527</v>
      </c>
      <c r="L22" s="25"/>
      <c r="M22" s="25"/>
      <c r="O22" s="25"/>
      <c r="U22" s="26"/>
      <c r="V22" s="19"/>
      <c r="W22" s="3" t="s">
        <v>11</v>
      </c>
      <c r="Y22">
        <v>1667</v>
      </c>
      <c r="Z22">
        <v>91447</v>
      </c>
      <c r="AA22">
        <v>161100</v>
      </c>
      <c r="AB22">
        <v>206500</v>
      </c>
      <c r="AC22">
        <v>121610</v>
      </c>
      <c r="AD22">
        <v>195698</v>
      </c>
      <c r="AE22">
        <v>232702</v>
      </c>
    </row>
    <row r="23" spans="1:31" x14ac:dyDescent="0.25">
      <c r="A23" s="10">
        <v>42705</v>
      </c>
      <c r="B23" s="6">
        <v>13.370190428571428</v>
      </c>
      <c r="C23" s="7">
        <v>1153.6904761904759</v>
      </c>
      <c r="D23" s="7">
        <v>4886.3285714285703</v>
      </c>
      <c r="E23" s="7">
        <v>2246.6285714285718</v>
      </c>
      <c r="J23" s="25"/>
      <c r="K23" s="25"/>
      <c r="L23" s="25"/>
      <c r="M23" s="25"/>
      <c r="O23" s="25"/>
      <c r="U23" s="26"/>
      <c r="V23" s="19"/>
      <c r="W23" s="3" t="s">
        <v>9</v>
      </c>
      <c r="X23">
        <v>24000</v>
      </c>
      <c r="Y23">
        <v>26800</v>
      </c>
      <c r="Z23">
        <v>28950</v>
      </c>
      <c r="AA23">
        <v>14425</v>
      </c>
      <c r="AB23">
        <v>20301</v>
      </c>
      <c r="AC23">
        <v>11556</v>
      </c>
      <c r="AD23">
        <v>36828</v>
      </c>
      <c r="AE23">
        <v>26701</v>
      </c>
    </row>
    <row r="24" spans="1:31" x14ac:dyDescent="0.25">
      <c r="A24" s="9">
        <v>42736</v>
      </c>
      <c r="B24" s="4">
        <v>15.954700149999999</v>
      </c>
      <c r="C24" s="5">
        <v>1194.7149999999999</v>
      </c>
      <c r="D24" s="5">
        <v>5056.7979999999998</v>
      </c>
      <c r="E24" s="5">
        <v>2275.12</v>
      </c>
      <c r="J24" s="25"/>
      <c r="K24" s="25"/>
      <c r="L24" s="25"/>
      <c r="M24" s="25"/>
      <c r="O24" s="25"/>
      <c r="U24" s="26"/>
      <c r="V24" s="19"/>
      <c r="W24" s="3" t="s">
        <v>10</v>
      </c>
      <c r="X24">
        <v>2725</v>
      </c>
      <c r="Y24">
        <v>21600</v>
      </c>
      <c r="Z24">
        <v>27250</v>
      </c>
      <c r="AA24">
        <v>19600</v>
      </c>
      <c r="AB24">
        <v>26100</v>
      </c>
      <c r="AC24">
        <v>7305</v>
      </c>
      <c r="AD24">
        <v>24099</v>
      </c>
      <c r="AE24">
        <v>24700</v>
      </c>
    </row>
    <row r="25" spans="1:31" x14ac:dyDescent="0.25">
      <c r="A25" s="10">
        <v>42767</v>
      </c>
      <c r="B25" s="6">
        <v>17.580736789473679</v>
      </c>
      <c r="C25" s="7">
        <v>1236.2368421052631</v>
      </c>
      <c r="D25" s="7">
        <v>5261.226315789474</v>
      </c>
      <c r="E25" s="7">
        <v>2329.9105263157899</v>
      </c>
      <c r="J25" s="25"/>
      <c r="K25" s="25"/>
      <c r="L25" s="25"/>
      <c r="M25" s="25"/>
      <c r="O25" s="25"/>
      <c r="U25" s="26"/>
      <c r="V25" s="19"/>
      <c r="W25" s="3" t="s">
        <v>12</v>
      </c>
      <c r="AB25">
        <v>40001</v>
      </c>
      <c r="AC25">
        <v>121207</v>
      </c>
      <c r="AD25">
        <v>225799</v>
      </c>
      <c r="AE25">
        <v>385897</v>
      </c>
    </row>
    <row r="26" spans="1:31" x14ac:dyDescent="0.25">
      <c r="A26" s="9">
        <v>42795</v>
      </c>
      <c r="B26" s="4">
        <v>17.210435</v>
      </c>
      <c r="C26" s="5">
        <v>1231.9260869565219</v>
      </c>
      <c r="D26" s="5">
        <v>5386.2213043478268</v>
      </c>
      <c r="E26" s="5">
        <v>2366.8260869565215</v>
      </c>
      <c r="J26" s="25"/>
      <c r="K26" s="25"/>
      <c r="L26" s="25"/>
      <c r="M26" s="25"/>
      <c r="O26" s="25"/>
      <c r="U26" s="26"/>
      <c r="V26" s="19"/>
      <c r="W26" s="3" t="s">
        <v>14</v>
      </c>
      <c r="X26">
        <v>26725</v>
      </c>
      <c r="Y26">
        <v>50067</v>
      </c>
      <c r="Z26">
        <v>147647</v>
      </c>
      <c r="AA26">
        <v>195125</v>
      </c>
      <c r="AB26">
        <v>292902</v>
      </c>
      <c r="AC26">
        <v>261678</v>
      </c>
      <c r="AD26">
        <v>482424</v>
      </c>
      <c r="AE26">
        <v>670000</v>
      </c>
    </row>
    <row r="27" spans="1:31" x14ac:dyDescent="0.25">
      <c r="A27" s="10">
        <v>42826</v>
      </c>
      <c r="B27" s="6">
        <v>20.317228157894732</v>
      </c>
      <c r="C27" s="7">
        <v>1271.1368421052632</v>
      </c>
      <c r="D27" s="7">
        <v>5447.8568421052632</v>
      </c>
      <c r="E27" s="7">
        <v>2359.3052631578944</v>
      </c>
      <c r="G27" s="8"/>
      <c r="J27" s="25"/>
      <c r="K27" s="25"/>
      <c r="L27" s="25"/>
      <c r="M27" s="25"/>
      <c r="N27" s="25"/>
      <c r="O27" s="25"/>
      <c r="U27" s="26"/>
      <c r="V27" s="19"/>
      <c r="W27" s="25"/>
    </row>
    <row r="28" spans="1:31" x14ac:dyDescent="0.25">
      <c r="A28" s="9">
        <v>42856</v>
      </c>
      <c r="B28" s="4">
        <v>21.10160618181818</v>
      </c>
      <c r="C28" s="5">
        <v>1245.6500000000001</v>
      </c>
      <c r="D28" s="5">
        <v>5687.3595454545457</v>
      </c>
      <c r="E28" s="5">
        <v>2395.3363636363642</v>
      </c>
      <c r="G28" s="8"/>
      <c r="J28" s="25"/>
      <c r="K28" s="25"/>
      <c r="L28" s="25"/>
      <c r="M28" s="25"/>
      <c r="N28" s="25"/>
      <c r="O28" s="25"/>
      <c r="U28" s="26"/>
      <c r="V28" s="19"/>
      <c r="W28" s="25"/>
    </row>
    <row r="29" spans="1:31" x14ac:dyDescent="0.25">
      <c r="A29" s="10">
        <v>42887</v>
      </c>
      <c r="B29" s="6">
        <v>24.386909181818179</v>
      </c>
      <c r="C29" s="7">
        <v>1262.3363636363638</v>
      </c>
      <c r="D29" s="7">
        <v>5766.9627272727275</v>
      </c>
      <c r="E29" s="7">
        <v>2433.9909090909091</v>
      </c>
      <c r="G29" s="8"/>
      <c r="J29" s="25"/>
      <c r="K29" s="25"/>
      <c r="L29" s="25"/>
      <c r="M29" s="25"/>
      <c r="N29" s="25"/>
      <c r="O29" s="25"/>
      <c r="U29" s="26"/>
      <c r="V29" s="19"/>
      <c r="W29" s="25"/>
    </row>
    <row r="30" spans="1:31" x14ac:dyDescent="0.25">
      <c r="A30" s="9">
        <v>42917</v>
      </c>
      <c r="B30" s="4">
        <v>21.920333150000001</v>
      </c>
      <c r="C30" s="5">
        <v>1238.99</v>
      </c>
      <c r="D30" s="5">
        <v>5816.1129999999994</v>
      </c>
      <c r="E30" s="5">
        <v>2454.085</v>
      </c>
      <c r="G30" s="8"/>
      <c r="J30" s="25"/>
      <c r="K30" s="25"/>
      <c r="L30" s="25"/>
      <c r="M30" s="25"/>
      <c r="N30" s="25"/>
      <c r="O30" s="25"/>
      <c r="U30" s="26"/>
      <c r="V30" s="19"/>
      <c r="W30" s="25"/>
    </row>
    <row r="31" spans="1:31" x14ac:dyDescent="0.25">
      <c r="A31" s="10">
        <v>42948</v>
      </c>
      <c r="B31" s="6">
        <v>23.391681043478265</v>
      </c>
      <c r="C31" s="7">
        <v>1289.8826086956524</v>
      </c>
      <c r="D31" s="7">
        <v>5874.4165217391301</v>
      </c>
      <c r="E31" s="7">
        <v>2456.2217391304343</v>
      </c>
      <c r="G31" s="8"/>
      <c r="I31" s="19"/>
      <c r="J31" s="25"/>
      <c r="K31" s="25"/>
      <c r="L31" s="25"/>
      <c r="M31" s="25"/>
      <c r="N31" s="25"/>
      <c r="O31" s="25"/>
      <c r="U31" s="26"/>
      <c r="V31" s="19"/>
      <c r="W31" s="25"/>
    </row>
    <row r="32" spans="1:31" x14ac:dyDescent="0.25">
      <c r="A32" s="9">
        <v>42979</v>
      </c>
      <c r="B32" s="4">
        <v>23.857133149999999</v>
      </c>
      <c r="C32" s="5">
        <v>1318.5449999999998</v>
      </c>
      <c r="D32" s="5">
        <v>5954.9340000000002</v>
      </c>
      <c r="E32" s="5">
        <v>2492.84</v>
      </c>
      <c r="G32" s="8"/>
      <c r="I32" s="19"/>
      <c r="J32" s="25"/>
      <c r="K32" s="25"/>
      <c r="L32" s="25"/>
      <c r="M32" s="25"/>
      <c r="N32" s="25"/>
      <c r="O32" s="25"/>
      <c r="U32" s="26"/>
      <c r="V32" s="19"/>
      <c r="W32" s="25"/>
    </row>
    <row r="33" spans="1:23" x14ac:dyDescent="0.25">
      <c r="A33" s="10">
        <v>43009</v>
      </c>
      <c r="B33" s="6">
        <v>22.978878681818177</v>
      </c>
      <c r="C33" s="7">
        <v>1282.4818181818182</v>
      </c>
      <c r="D33" s="7">
        <v>6088.49</v>
      </c>
      <c r="E33" s="7">
        <v>2556.9954545454548</v>
      </c>
      <c r="G33" s="8"/>
      <c r="I33" s="19"/>
      <c r="J33" s="25"/>
      <c r="K33" s="25"/>
      <c r="L33" s="25"/>
      <c r="M33" s="25"/>
      <c r="N33" s="25"/>
      <c r="O33" s="25"/>
      <c r="U33" s="26"/>
      <c r="V33" s="19"/>
      <c r="W33" s="25"/>
    </row>
    <row r="34" spans="1:23" x14ac:dyDescent="0.25">
      <c r="A34" s="9">
        <v>43040</v>
      </c>
      <c r="B34" s="4">
        <v>20.679459999999999</v>
      </c>
      <c r="C34" s="5">
        <v>1283.2476190476191</v>
      </c>
      <c r="D34" s="5">
        <v>6328.1928571428562</v>
      </c>
      <c r="E34" s="5">
        <v>2593.5904761904758</v>
      </c>
      <c r="G34" s="8"/>
      <c r="I34" s="19"/>
      <c r="J34" s="25"/>
      <c r="K34" s="25"/>
      <c r="L34" s="25"/>
      <c r="M34" s="25"/>
      <c r="N34" s="25"/>
      <c r="O34" s="25"/>
      <c r="U34" s="26"/>
      <c r="V34" s="19"/>
      <c r="W34" s="25"/>
    </row>
    <row r="35" spans="1:23" x14ac:dyDescent="0.25">
      <c r="A35" s="10">
        <v>43070</v>
      </c>
      <c r="B35" s="6">
        <v>21.522733049999999</v>
      </c>
      <c r="C35" s="7">
        <v>1268.92</v>
      </c>
      <c r="D35" s="7">
        <v>6397.9724999999989</v>
      </c>
      <c r="E35" s="7">
        <v>2664.3349999999996</v>
      </c>
      <c r="I35" s="19"/>
      <c r="J35" s="25"/>
      <c r="K35" s="25"/>
      <c r="L35" s="25"/>
      <c r="M35" s="25"/>
      <c r="N35" s="25"/>
      <c r="O35" s="25"/>
      <c r="U35" s="26"/>
      <c r="V35" s="19"/>
      <c r="W35" s="25"/>
    </row>
    <row r="36" spans="1:23" x14ac:dyDescent="0.25">
      <c r="A36" s="9">
        <v>43101</v>
      </c>
      <c r="B36" s="4">
        <v>22.57222238095239</v>
      </c>
      <c r="C36" s="5">
        <v>1333.7761904761905</v>
      </c>
      <c r="D36" s="5">
        <v>6790.4661904761906</v>
      </c>
      <c r="E36" s="5">
        <v>2789.8</v>
      </c>
      <c r="I36" s="19"/>
      <c r="J36" s="25"/>
      <c r="K36" s="25"/>
      <c r="L36" s="25"/>
      <c r="M36" s="25"/>
      <c r="O36" s="25"/>
      <c r="U36" s="26"/>
      <c r="V36" s="19"/>
      <c r="W36" s="25"/>
    </row>
    <row r="37" spans="1:23" x14ac:dyDescent="0.25">
      <c r="A37" s="10">
        <v>43132</v>
      </c>
      <c r="B37" s="6">
        <v>22.385157947368423</v>
      </c>
      <c r="C37" s="7">
        <v>1332.5947368421052</v>
      </c>
      <c r="D37" s="7">
        <v>6704.4252631578956</v>
      </c>
      <c r="E37" s="7">
        <v>2705.1526315789479</v>
      </c>
      <c r="I37" s="19"/>
      <c r="J37" s="25"/>
      <c r="K37" s="25"/>
      <c r="L37" s="25"/>
      <c r="M37" s="25"/>
      <c r="O37" s="25"/>
      <c r="U37" s="26"/>
      <c r="V37" s="19"/>
      <c r="W37" s="25"/>
    </row>
    <row r="38" spans="1:23" x14ac:dyDescent="0.25">
      <c r="A38" s="9">
        <v>43160</v>
      </c>
      <c r="B38" s="4">
        <v>21.065555428571429</v>
      </c>
      <c r="C38" s="5">
        <v>1326.9904761904763</v>
      </c>
      <c r="D38" s="5">
        <v>6844.8866666666663</v>
      </c>
      <c r="E38" s="5">
        <v>2702.7714285714283</v>
      </c>
      <c r="I38" s="19"/>
      <c r="J38" s="25"/>
      <c r="K38" s="25"/>
      <c r="L38" s="25"/>
      <c r="M38" s="25"/>
      <c r="O38" s="25"/>
      <c r="U38" s="26"/>
      <c r="V38" s="19"/>
      <c r="W38" s="25"/>
    </row>
    <row r="39" spans="1:23" x14ac:dyDescent="0.25">
      <c r="A39" s="10">
        <v>43191</v>
      </c>
      <c r="B39" s="6">
        <v>19.31819033333333</v>
      </c>
      <c r="C39" s="7">
        <v>1338.6619047619049</v>
      </c>
      <c r="D39" s="7">
        <v>6606.8947619047622</v>
      </c>
      <c r="E39" s="7">
        <v>2653.62380952381</v>
      </c>
      <c r="J39" s="25"/>
      <c r="K39" s="25"/>
      <c r="L39" s="25"/>
      <c r="M39" s="25"/>
      <c r="O39" s="25"/>
      <c r="U39" s="26"/>
      <c r="V39" s="19"/>
      <c r="W39" s="25"/>
    </row>
    <row r="40" spans="1:23" x14ac:dyDescent="0.25">
      <c r="A40" s="9">
        <v>43221</v>
      </c>
      <c r="B40" s="4">
        <v>19.323485045454539</v>
      </c>
      <c r="C40" s="5">
        <v>1305.5227272727273</v>
      </c>
      <c r="D40" s="5">
        <v>6875.9322727272729</v>
      </c>
      <c r="E40" s="5">
        <v>2701.49090909091</v>
      </c>
      <c r="G40" s="8"/>
      <c r="H40" s="27"/>
      <c r="I40" s="27"/>
      <c r="L40" s="25"/>
      <c r="M40" s="25"/>
      <c r="O40" s="25"/>
      <c r="U40" s="26"/>
      <c r="V40" s="19"/>
      <c r="W40" s="25"/>
    </row>
    <row r="41" spans="1:23" x14ac:dyDescent="0.25">
      <c r="A41" s="10">
        <v>43252</v>
      </c>
      <c r="B41" s="6">
        <v>22.373364952380957</v>
      </c>
      <c r="C41" s="7">
        <v>1283.8761904761905</v>
      </c>
      <c r="D41" s="7">
        <v>7159.6014285714291</v>
      </c>
      <c r="E41" s="7">
        <v>2754.3571428571431</v>
      </c>
      <c r="G41" s="8"/>
      <c r="H41" s="27"/>
      <c r="I41" s="27"/>
      <c r="L41" s="25"/>
      <c r="M41" s="25"/>
      <c r="O41" s="25"/>
      <c r="U41" s="26"/>
      <c r="V41" s="19"/>
      <c r="W41" s="25"/>
    </row>
    <row r="42" spans="1:23" x14ac:dyDescent="0.25">
      <c r="A42" s="9">
        <v>43282</v>
      </c>
      <c r="B42" s="4">
        <v>20.798317095238094</v>
      </c>
      <c r="C42" s="5">
        <v>1240.4809523809522</v>
      </c>
      <c r="D42" s="5">
        <v>7296.6257142857148</v>
      </c>
      <c r="E42" s="5">
        <v>2793.6380952380955</v>
      </c>
      <c r="G42" s="8"/>
      <c r="H42" s="27"/>
      <c r="I42" s="27"/>
      <c r="L42" s="25"/>
      <c r="M42" s="25"/>
      <c r="O42" s="25"/>
      <c r="U42" s="26"/>
      <c r="V42" s="19"/>
      <c r="W42" s="25"/>
    </row>
    <row r="43" spans="1:23" x14ac:dyDescent="0.25">
      <c r="A43" s="10">
        <v>43313</v>
      </c>
      <c r="B43" s="6">
        <v>22.080956608695651</v>
      </c>
      <c r="C43" s="7">
        <v>1206.308695652174</v>
      </c>
      <c r="D43" s="7">
        <v>7453.090869565217</v>
      </c>
      <c r="E43" s="7">
        <v>2857.8173913043474</v>
      </c>
      <c r="G43" s="8"/>
      <c r="H43" s="27"/>
      <c r="I43" s="27"/>
      <c r="L43" s="25"/>
      <c r="M43" s="25"/>
      <c r="O43" s="25"/>
      <c r="U43" s="26"/>
      <c r="V43" s="19"/>
      <c r="W43" s="25"/>
    </row>
    <row r="44" spans="1:23" x14ac:dyDescent="0.25">
      <c r="A44" s="9">
        <v>43344</v>
      </c>
      <c r="B44" s="4">
        <v>19.343192894736841</v>
      </c>
      <c r="C44" s="5">
        <v>1202.2736842105262</v>
      </c>
      <c r="D44" s="5">
        <v>7527.9794736842096</v>
      </c>
      <c r="E44" s="5">
        <v>2901.5105263157893</v>
      </c>
      <c r="G44" s="8"/>
      <c r="H44" s="27"/>
      <c r="I44" s="27"/>
      <c r="L44" s="25"/>
      <c r="M44" s="25"/>
      <c r="O44" s="25"/>
      <c r="U44" s="26"/>
      <c r="V44" s="19"/>
      <c r="W44" s="25"/>
    </row>
    <row r="45" spans="1:23" x14ac:dyDescent="0.25">
      <c r="A45" s="10">
        <v>43374</v>
      </c>
      <c r="B45" s="6">
        <v>18.999536434782609</v>
      </c>
      <c r="C45" s="7">
        <v>1217.386956521739</v>
      </c>
      <c r="D45" s="7">
        <v>7171.5795652173911</v>
      </c>
      <c r="E45" s="7">
        <v>2785.4608695652169</v>
      </c>
      <c r="G45" s="8"/>
      <c r="H45" s="27"/>
      <c r="I45" s="27"/>
      <c r="L45" s="25"/>
      <c r="M45" s="25"/>
      <c r="O45" s="25"/>
      <c r="U45" s="26"/>
      <c r="V45" s="19"/>
      <c r="W45" s="25"/>
    </row>
    <row r="46" spans="1:23" x14ac:dyDescent="0.25">
      <c r="A46" s="9">
        <v>43405</v>
      </c>
      <c r="B46" s="4">
        <v>22.966349238095237</v>
      </c>
      <c r="C46" s="5">
        <v>1223.1238095238095</v>
      </c>
      <c r="D46" s="5">
        <v>6855.0300000000007</v>
      </c>
      <c r="E46" s="5">
        <v>2723.2333333333336</v>
      </c>
      <c r="G46" s="8"/>
      <c r="H46" s="27"/>
      <c r="I46" s="27"/>
      <c r="L46" s="25"/>
      <c r="M46" s="25"/>
      <c r="O46" s="25"/>
      <c r="U46" s="26"/>
      <c r="V46" s="19"/>
      <c r="W46" s="25"/>
    </row>
    <row r="47" spans="1:23" x14ac:dyDescent="0.25">
      <c r="A47" s="10">
        <v>43435</v>
      </c>
      <c r="B47" s="6">
        <v>22.940631421052629</v>
      </c>
      <c r="C47" s="7">
        <v>1257.8315789473681</v>
      </c>
      <c r="D47" s="7">
        <v>6497.9800000000014</v>
      </c>
      <c r="E47" s="7">
        <v>2567.2999999999997</v>
      </c>
      <c r="G47" s="8"/>
      <c r="H47" s="27"/>
      <c r="I47" s="27"/>
      <c r="L47" s="25"/>
      <c r="M47" s="25"/>
      <c r="O47" s="25"/>
      <c r="U47" s="26"/>
      <c r="V47" s="19"/>
      <c r="W47" s="25"/>
    </row>
    <row r="48" spans="1:23" x14ac:dyDescent="0.25">
      <c r="A48" s="9">
        <v>43466</v>
      </c>
      <c r="B48" s="4">
        <v>21.23295238095238</v>
      </c>
      <c r="C48" s="5">
        <v>1294.5000000000002</v>
      </c>
      <c r="D48" s="5">
        <v>6619.8199999999988</v>
      </c>
      <c r="E48" s="5">
        <v>2607.390476190476</v>
      </c>
      <c r="H48" s="27"/>
      <c r="I48" s="27"/>
      <c r="L48" s="25"/>
      <c r="M48" s="25"/>
      <c r="O48" s="25"/>
      <c r="U48" s="26"/>
      <c r="V48" s="19"/>
      <c r="W48" s="25"/>
    </row>
    <row r="49" spans="1:23" x14ac:dyDescent="0.25">
      <c r="A49" s="10">
        <v>43497</v>
      </c>
      <c r="B49" s="6">
        <v>20.51522794736842</v>
      </c>
      <c r="C49" s="7">
        <v>1322.136842105263</v>
      </c>
      <c r="D49" s="7">
        <v>7021.0515789473693</v>
      </c>
      <c r="E49" s="7">
        <v>2754.8684210526317</v>
      </c>
      <c r="I49" s="19"/>
      <c r="J49" s="25"/>
      <c r="K49" s="25"/>
      <c r="L49" s="25"/>
      <c r="M49" s="25"/>
      <c r="O49" s="25"/>
      <c r="U49" s="26"/>
      <c r="V49" s="19"/>
      <c r="W49" s="25"/>
    </row>
    <row r="50" spans="1:23" x14ac:dyDescent="0.25">
      <c r="A50" s="9">
        <v>43525</v>
      </c>
      <c r="B50" s="4">
        <v>18.517142952380954</v>
      </c>
      <c r="C50" s="5">
        <v>1301.8714285714286</v>
      </c>
      <c r="D50" s="5">
        <v>7254.1752380952375</v>
      </c>
      <c r="E50" s="5">
        <v>2803.985714285714</v>
      </c>
      <c r="I50" s="19"/>
      <c r="J50" s="25"/>
      <c r="K50" s="25"/>
      <c r="L50" s="25"/>
      <c r="M50" s="25"/>
      <c r="O50" s="25"/>
      <c r="U50" s="26"/>
      <c r="V50" s="19"/>
      <c r="W50" s="25"/>
    </row>
    <row r="51" spans="1:23" x14ac:dyDescent="0.25">
      <c r="A51" s="10">
        <v>43556</v>
      </c>
      <c r="B51" s="6">
        <v>17.777047428571425</v>
      </c>
      <c r="C51" s="7">
        <v>1288.9000000000001</v>
      </c>
      <c r="D51" s="7">
        <v>7660.580952380953</v>
      </c>
      <c r="E51" s="7">
        <v>2903.7952380952379</v>
      </c>
      <c r="I51" s="19"/>
      <c r="J51" s="25"/>
      <c r="K51" s="25"/>
      <c r="L51" s="25"/>
      <c r="M51" s="25"/>
      <c r="O51" s="25"/>
      <c r="U51" s="26"/>
      <c r="V51" s="19"/>
      <c r="W51" s="25"/>
    </row>
    <row r="52" spans="1:23" x14ac:dyDescent="0.25">
      <c r="A52" s="9">
        <v>43586</v>
      </c>
      <c r="B52" s="4">
        <v>14.647697045454544</v>
      </c>
      <c r="C52" s="5">
        <v>1285.9363636363635</v>
      </c>
      <c r="D52" s="5">
        <v>7480.9845454545439</v>
      </c>
      <c r="E52" s="5">
        <v>2854.7090909090912</v>
      </c>
      <c r="L52" s="25"/>
      <c r="M52" s="25"/>
      <c r="O52" s="25"/>
      <c r="U52" s="26"/>
      <c r="V52" s="19"/>
      <c r="W52" s="25"/>
    </row>
    <row r="53" spans="1:23" x14ac:dyDescent="0.25">
      <c r="A53" s="10">
        <v>43617</v>
      </c>
      <c r="B53" s="6">
        <v>14.247766649999999</v>
      </c>
      <c r="C53" s="7">
        <v>1363.44</v>
      </c>
      <c r="D53" s="7">
        <v>7505.1489999999994</v>
      </c>
      <c r="E53" s="7">
        <v>2890.1700000000005</v>
      </c>
      <c r="L53" s="25"/>
      <c r="M53" s="25"/>
      <c r="O53" s="25"/>
      <c r="U53" s="26"/>
      <c r="V53" s="19"/>
      <c r="W53" s="25"/>
    </row>
    <row r="54" spans="1:23" x14ac:dyDescent="0.25">
      <c r="A54" s="9">
        <v>43647</v>
      </c>
      <c r="B54" s="4">
        <v>16.158818227272725</v>
      </c>
      <c r="C54" s="5">
        <v>1418.409090909091</v>
      </c>
      <c r="D54" s="5">
        <v>7897.829545454545</v>
      </c>
      <c r="E54" s="5">
        <v>2996.1136363636356</v>
      </c>
      <c r="L54" s="25"/>
      <c r="M54" s="25"/>
      <c r="O54" s="25"/>
      <c r="U54" s="26"/>
      <c r="V54" s="19"/>
      <c r="W54" s="25"/>
    </row>
    <row r="55" spans="1:23" x14ac:dyDescent="0.25">
      <c r="A55" s="10">
        <v>43678</v>
      </c>
      <c r="B55" s="6">
        <v>15.00684845454545</v>
      </c>
      <c r="C55" s="7">
        <v>1511.8181818181815</v>
      </c>
      <c r="D55" s="7">
        <v>7619.755000000001</v>
      </c>
      <c r="E55" s="7">
        <v>2897.5090909090904</v>
      </c>
      <c r="L55" s="25"/>
      <c r="M55" s="25"/>
      <c r="O55" s="25"/>
      <c r="U55" s="26"/>
      <c r="V55" s="19"/>
      <c r="W55" s="25"/>
    </row>
    <row r="56" spans="1:23" x14ac:dyDescent="0.25">
      <c r="A56" s="9">
        <v>43709</v>
      </c>
      <c r="B56" s="4">
        <v>15.817433399999995</v>
      </c>
      <c r="C56" s="5">
        <v>1513.8000000000002</v>
      </c>
      <c r="D56" s="5">
        <v>7813.9579999999987</v>
      </c>
      <c r="E56" s="5">
        <v>2982.16</v>
      </c>
      <c r="L56" s="25"/>
      <c r="M56" s="25"/>
      <c r="O56" s="25"/>
      <c r="U56" s="26"/>
      <c r="V56" s="19"/>
      <c r="W56" s="25"/>
    </row>
    <row r="57" spans="1:23" x14ac:dyDescent="0.25">
      <c r="A57" s="10">
        <v>43739</v>
      </c>
      <c r="B57" s="6">
        <v>17.75698565217391</v>
      </c>
      <c r="C57" s="7">
        <v>1497.6347826086956</v>
      </c>
      <c r="D57" s="7">
        <v>7859.7</v>
      </c>
      <c r="E57" s="7">
        <v>2977.6782608695653</v>
      </c>
      <c r="L57" s="25"/>
      <c r="M57" s="25"/>
      <c r="O57" s="25"/>
      <c r="U57" s="26"/>
      <c r="V57" s="19"/>
      <c r="W57" s="25"/>
    </row>
    <row r="58" spans="1:23" x14ac:dyDescent="0.25">
      <c r="A58" s="9">
        <v>43770</v>
      </c>
      <c r="B58" s="4">
        <v>22.553333349999999</v>
      </c>
      <c r="C58" s="5">
        <v>1472.3200000000002</v>
      </c>
      <c r="D58" s="5">
        <v>8284.3569999999982</v>
      </c>
      <c r="E58" s="5">
        <v>3104.9</v>
      </c>
      <c r="L58" s="25"/>
      <c r="M58" s="25"/>
      <c r="O58" s="25"/>
      <c r="U58" s="26"/>
      <c r="V58" s="19"/>
      <c r="W58" s="25"/>
    </row>
    <row r="59" spans="1:23" x14ac:dyDescent="0.25">
      <c r="A59" s="10">
        <v>43800</v>
      </c>
      <c r="B59" s="6">
        <v>25.179650857142853</v>
      </c>
      <c r="C59" s="7">
        <v>1484.347619047619</v>
      </c>
      <c r="D59" s="7">
        <v>8527.3609523809537</v>
      </c>
      <c r="E59" s="7">
        <v>3176.7476190476191</v>
      </c>
      <c r="L59" s="25"/>
      <c r="M59" s="25"/>
      <c r="O59" s="25"/>
      <c r="U59" s="26"/>
      <c r="V59" s="19"/>
      <c r="W59" s="25"/>
    </row>
    <row r="60" spans="1:23" x14ac:dyDescent="0.25">
      <c r="A60" s="9">
        <v>43831</v>
      </c>
      <c r="B60" s="4">
        <v>35.243936380952377</v>
      </c>
      <c r="C60" s="5">
        <v>1562.5857142857142</v>
      </c>
      <c r="D60" s="5">
        <v>9031.1509523809527</v>
      </c>
      <c r="E60" s="5">
        <v>3278.2</v>
      </c>
      <c r="L60" s="25"/>
      <c r="M60" s="25"/>
      <c r="O60" s="25"/>
      <c r="U60" s="26"/>
      <c r="V60" s="19"/>
      <c r="W60" s="25"/>
    </row>
    <row r="61" spans="1:23" x14ac:dyDescent="0.25">
      <c r="A61" s="10">
        <v>43862</v>
      </c>
      <c r="B61" s="6">
        <v>53.163122315789472</v>
      </c>
      <c r="C61" s="7">
        <v>1598.4578947368418</v>
      </c>
      <c r="D61" s="7">
        <v>9297.4615789473701</v>
      </c>
      <c r="E61" s="7">
        <v>3277.3210526315788</v>
      </c>
      <c r="L61" s="25"/>
      <c r="M61" s="25"/>
      <c r="O61" s="25"/>
      <c r="U61" s="26"/>
      <c r="V61" s="19"/>
      <c r="W61" s="25"/>
    </row>
    <row r="62" spans="1:23" x14ac:dyDescent="0.25">
      <c r="A62" s="9">
        <v>43891</v>
      </c>
      <c r="B62" s="4">
        <v>37.27342459090908</v>
      </c>
      <c r="C62" s="5">
        <v>1598.6045454545456</v>
      </c>
      <c r="D62" s="5">
        <v>7835.4431818181802</v>
      </c>
      <c r="E62" s="5">
        <v>2652.3954545454544</v>
      </c>
      <c r="L62" s="25"/>
      <c r="M62" s="25"/>
      <c r="O62" s="25"/>
      <c r="U62" s="26"/>
      <c r="V62" s="19"/>
      <c r="W62" s="25"/>
    </row>
    <row r="63" spans="1:23" x14ac:dyDescent="0.25">
      <c r="A63" s="10">
        <v>43922</v>
      </c>
      <c r="B63" s="6">
        <v>44.239905047619047</v>
      </c>
      <c r="C63" s="7">
        <v>1703.2666666666667</v>
      </c>
      <c r="D63" s="7">
        <v>8436.9990476190487</v>
      </c>
      <c r="E63" s="7">
        <v>2761.985714285714</v>
      </c>
      <c r="K63" s="25"/>
      <c r="L63" s="25"/>
      <c r="M63" s="25"/>
      <c r="O63" s="25"/>
      <c r="U63" s="26"/>
      <c r="V63" s="19"/>
      <c r="W63" s="25"/>
    </row>
    <row r="64" spans="1:23" x14ac:dyDescent="0.25">
      <c r="A64" s="9">
        <v>43952</v>
      </c>
      <c r="B64" s="4">
        <v>53.295033050000008</v>
      </c>
      <c r="C64" s="5">
        <v>1723.2699999999998</v>
      </c>
      <c r="D64" s="5">
        <v>9208.0119999999988</v>
      </c>
      <c r="E64" s="5">
        <v>2919.6</v>
      </c>
      <c r="K64" s="25"/>
      <c r="L64" s="25"/>
      <c r="M64" s="25"/>
      <c r="O64" s="25"/>
      <c r="U64" s="26"/>
      <c r="V64" s="19"/>
      <c r="W64" s="25"/>
    </row>
    <row r="65" spans="1:23" x14ac:dyDescent="0.25">
      <c r="A65" s="10">
        <v>43983</v>
      </c>
      <c r="B65" s="6">
        <v>64.236151590909088</v>
      </c>
      <c r="C65" s="7">
        <v>1743.8090909090906</v>
      </c>
      <c r="D65" s="7">
        <v>9898.7099999999991</v>
      </c>
      <c r="E65" s="7">
        <v>3104.6545454545453</v>
      </c>
      <c r="K65" s="25"/>
      <c r="L65" s="25"/>
      <c r="M65" s="25"/>
      <c r="O65" s="25"/>
      <c r="U65" s="26"/>
      <c r="V65" s="19"/>
      <c r="W65" s="25"/>
    </row>
    <row r="66" spans="1:23" x14ac:dyDescent="0.25">
      <c r="A66" s="9">
        <v>44013</v>
      </c>
      <c r="B66" s="4">
        <v>97.342727590909092</v>
      </c>
      <c r="C66" s="5">
        <v>1855.1727272727273</v>
      </c>
      <c r="D66" s="5">
        <v>10658.308636363638</v>
      </c>
      <c r="E66" s="5">
        <v>3207.6090909090913</v>
      </c>
      <c r="K66" s="25"/>
      <c r="L66" s="25"/>
      <c r="M66" s="25"/>
      <c r="O66" s="25"/>
      <c r="U66" s="26"/>
      <c r="V66" s="19"/>
      <c r="W66" s="25"/>
    </row>
    <row r="67" spans="1:23" x14ac:dyDescent="0.25">
      <c r="A67" s="10">
        <v>44044</v>
      </c>
      <c r="B67" s="6">
        <v>120.01990471428573</v>
      </c>
      <c r="C67" s="7">
        <v>1980.2714285714285</v>
      </c>
      <c r="D67" s="7">
        <v>11406.49523809524</v>
      </c>
      <c r="E67" s="7">
        <v>3391.7095238095244</v>
      </c>
      <c r="K67" s="25"/>
      <c r="L67" s="25"/>
      <c r="M67" s="25"/>
      <c r="O67" s="25"/>
      <c r="U67" s="26"/>
      <c r="V67" s="19"/>
      <c r="W67" s="25"/>
    </row>
    <row r="68" spans="1:23" x14ac:dyDescent="0.25">
      <c r="A68" s="9">
        <v>44075</v>
      </c>
      <c r="B68" s="4">
        <v>137.83174528571428</v>
      </c>
      <c r="C68" s="5">
        <v>1929.9619047619049</v>
      </c>
      <c r="D68" s="5">
        <v>11330.840952380953</v>
      </c>
      <c r="E68" s="5">
        <v>3365.5285714285719</v>
      </c>
      <c r="K68" s="25"/>
      <c r="L68" s="25"/>
      <c r="M68" s="25"/>
      <c r="O68" s="25"/>
      <c r="U68" s="26"/>
      <c r="V68" s="19"/>
      <c r="W68" s="25"/>
    </row>
    <row r="69" spans="1:23" x14ac:dyDescent="0.25">
      <c r="A69" s="10">
        <v>44105</v>
      </c>
      <c r="B69" s="6">
        <v>142.40318095454552</v>
      </c>
      <c r="C69" s="7">
        <v>1905.5500000000002</v>
      </c>
      <c r="D69" s="7">
        <v>11604.978636363638</v>
      </c>
      <c r="E69" s="7">
        <v>3418.6909090909098</v>
      </c>
      <c r="K69" s="25"/>
      <c r="L69" s="25"/>
      <c r="M69" s="25"/>
      <c r="O69" s="25"/>
      <c r="U69" s="26"/>
      <c r="V69" s="19"/>
      <c r="W69" s="25"/>
    </row>
    <row r="70" spans="1:23" x14ac:dyDescent="0.25">
      <c r="A70" s="9">
        <v>44136</v>
      </c>
      <c r="B70" s="4">
        <v>155.20416565000002</v>
      </c>
      <c r="C70" s="5">
        <v>1868.27</v>
      </c>
      <c r="D70" s="5">
        <v>11893.282999999999</v>
      </c>
      <c r="E70" s="5">
        <v>3548.9850000000006</v>
      </c>
      <c r="K70" s="25"/>
      <c r="L70" s="25"/>
      <c r="M70" s="25"/>
      <c r="O70" s="25"/>
      <c r="U70" s="26"/>
      <c r="V70" s="19"/>
      <c r="W70" s="25"/>
    </row>
    <row r="71" spans="1:23" x14ac:dyDescent="0.25">
      <c r="A71" s="10">
        <v>44166</v>
      </c>
      <c r="B71" s="6">
        <v>212.93954468181821</v>
      </c>
      <c r="C71" s="7">
        <v>1862.8454545454545</v>
      </c>
      <c r="D71" s="7">
        <v>12622.082727272727</v>
      </c>
      <c r="E71" s="7">
        <v>3695.3090909090911</v>
      </c>
      <c r="K71" s="25"/>
      <c r="L71" s="25"/>
      <c r="M71" s="25"/>
      <c r="O71" s="25"/>
      <c r="U71" s="26"/>
      <c r="V71" s="19"/>
      <c r="W71" s="25"/>
    </row>
    <row r="72" spans="1:23" x14ac:dyDescent="0.25">
      <c r="A72" s="9">
        <v>44197</v>
      </c>
      <c r="B72" s="4">
        <v>276.25894721052629</v>
      </c>
      <c r="C72" s="5">
        <v>1867.5578947368424</v>
      </c>
      <c r="D72" s="5">
        <v>13048.074736842105</v>
      </c>
      <c r="E72" s="5">
        <v>3793.7473684210527</v>
      </c>
      <c r="J72" s="25"/>
      <c r="K72" s="25"/>
      <c r="L72" s="25"/>
      <c r="M72" s="25"/>
      <c r="O72" s="25"/>
      <c r="U72" s="26"/>
      <c r="V72" s="19"/>
      <c r="W72" s="25"/>
    </row>
    <row r="73" spans="1:23" x14ac:dyDescent="0.25">
      <c r="A73" s="10">
        <v>44228</v>
      </c>
      <c r="B73" s="6">
        <v>264.75649063157897</v>
      </c>
      <c r="C73" s="7">
        <v>1807.4526315789476</v>
      </c>
      <c r="D73" s="7">
        <v>13473.779999999999</v>
      </c>
      <c r="E73" s="7">
        <v>3883.4315789473681</v>
      </c>
      <c r="J73" s="25"/>
      <c r="K73" s="25"/>
      <c r="L73" s="25"/>
      <c r="M73" s="25"/>
      <c r="O73" s="25"/>
      <c r="U73" s="26"/>
      <c r="V73" s="19"/>
      <c r="W73" s="25"/>
    </row>
    <row r="74" spans="1:23" x14ac:dyDescent="0.25">
      <c r="A74" s="9">
        <v>44256</v>
      </c>
      <c r="B74" s="4">
        <v>218.93420204347828</v>
      </c>
      <c r="C74" s="5">
        <v>1720.7826086956518</v>
      </c>
      <c r="D74" s="5">
        <v>12900.192173913048</v>
      </c>
      <c r="E74" s="5">
        <v>3910.4956521739136</v>
      </c>
      <c r="J74" s="25"/>
      <c r="K74" s="25"/>
      <c r="L74" s="25"/>
      <c r="M74" s="25"/>
      <c r="O74" s="25"/>
      <c r="U74" s="26"/>
      <c r="V74" s="19"/>
      <c r="W74" s="25"/>
    </row>
    <row r="75" spans="1:23" x14ac:dyDescent="0.25">
      <c r="A75" s="10">
        <v>44287</v>
      </c>
      <c r="B75" s="6">
        <v>236.53936471428577</v>
      </c>
      <c r="C75" s="7">
        <v>1760.9095238095238</v>
      </c>
      <c r="D75" s="7">
        <v>13832.341904761906</v>
      </c>
      <c r="E75" s="7">
        <v>4141.1809523809525</v>
      </c>
      <c r="J75" s="25"/>
      <c r="K75" s="25"/>
      <c r="L75" s="25"/>
      <c r="M75" s="25"/>
      <c r="O75" s="25"/>
      <c r="U75" s="26"/>
      <c r="V75" s="19"/>
      <c r="W75" s="25"/>
    </row>
    <row r="76" spans="1:23" x14ac:dyDescent="0.25">
      <c r="A76" s="9">
        <v>44317</v>
      </c>
      <c r="B76" s="4">
        <v>205.5843352</v>
      </c>
      <c r="C76" s="5">
        <v>1851.6200000000003</v>
      </c>
      <c r="D76" s="5">
        <v>13470.8135</v>
      </c>
      <c r="E76" s="5">
        <v>4167.8550000000005</v>
      </c>
      <c r="J76" s="25"/>
      <c r="K76" s="25"/>
      <c r="L76" s="25"/>
      <c r="M76" s="25"/>
      <c r="O76" s="25"/>
      <c r="U76" s="26"/>
      <c r="V76" s="19"/>
      <c r="W76" s="25"/>
    </row>
    <row r="77" spans="1:23" x14ac:dyDescent="0.25">
      <c r="A77" s="10">
        <v>44348</v>
      </c>
      <c r="B77" s="6">
        <v>208.97318340909089</v>
      </c>
      <c r="C77" s="7">
        <v>1835.75</v>
      </c>
      <c r="D77" s="7">
        <v>14064.488181818182</v>
      </c>
      <c r="E77" s="7">
        <v>4238.4863636363643</v>
      </c>
      <c r="J77" s="25"/>
      <c r="K77" s="25"/>
      <c r="L77" s="25"/>
      <c r="M77" s="25"/>
      <c r="O77" s="25"/>
      <c r="U77" s="26"/>
      <c r="V77" s="19"/>
      <c r="W77" s="25"/>
    </row>
    <row r="78" spans="1:23" x14ac:dyDescent="0.25">
      <c r="A78" s="9">
        <v>44378</v>
      </c>
      <c r="B78" s="4">
        <v>219.71158785714283</v>
      </c>
      <c r="C78" s="5">
        <v>1807.6238095238098</v>
      </c>
      <c r="D78" s="5">
        <v>14849.662380952379</v>
      </c>
      <c r="E78" s="5">
        <v>4363.7095238095244</v>
      </c>
      <c r="J78" s="25"/>
      <c r="K78" s="25"/>
      <c r="L78" s="25"/>
      <c r="M78" s="25"/>
      <c r="O78" s="25"/>
      <c r="U78" s="26"/>
      <c r="V78" s="19"/>
      <c r="W78" s="25"/>
    </row>
    <row r="79" spans="1:23" x14ac:dyDescent="0.25">
      <c r="A79" s="10">
        <v>44409</v>
      </c>
      <c r="B79" s="6">
        <v>235.0810615454545</v>
      </c>
      <c r="C79" s="7">
        <v>1788.3727272727267</v>
      </c>
      <c r="D79" s="7">
        <v>15173.002272727275</v>
      </c>
      <c r="E79" s="7">
        <v>4454.2136363636364</v>
      </c>
      <c r="J79" s="25"/>
      <c r="K79" s="25"/>
      <c r="L79" s="25"/>
      <c r="M79" s="25"/>
      <c r="O79" s="25"/>
      <c r="U79" s="26"/>
      <c r="V79" s="19"/>
      <c r="W79" s="25"/>
    </row>
    <row r="80" spans="1:23" x14ac:dyDescent="0.25">
      <c r="A80" s="9">
        <v>44440</v>
      </c>
      <c r="B80" s="4">
        <v>251.31746276190478</v>
      </c>
      <c r="C80" s="5">
        <v>1778.1619047619049</v>
      </c>
      <c r="D80" s="5">
        <v>15315.131428571429</v>
      </c>
      <c r="E80" s="5">
        <v>4445.5428571428574</v>
      </c>
      <c r="J80" s="25"/>
      <c r="K80" s="25"/>
      <c r="L80" s="25"/>
      <c r="M80" s="25"/>
      <c r="O80" s="25"/>
      <c r="U80" s="26"/>
      <c r="V80" s="19"/>
      <c r="W80" s="25"/>
    </row>
    <row r="81" spans="1:23" x14ac:dyDescent="0.25">
      <c r="A81" s="10">
        <v>44470</v>
      </c>
      <c r="B81" s="6">
        <v>292.78301709523811</v>
      </c>
      <c r="C81" s="7">
        <v>1777.4285714285718</v>
      </c>
      <c r="D81" s="7">
        <v>15143.725238095238</v>
      </c>
      <c r="E81" s="7">
        <v>4460.7142857142853</v>
      </c>
      <c r="I81" s="19"/>
      <c r="J81" s="25"/>
      <c r="K81" s="25"/>
      <c r="L81" s="25"/>
      <c r="M81" s="25"/>
      <c r="O81" s="25"/>
      <c r="U81" s="26"/>
      <c r="V81" s="19"/>
      <c r="W81" s="25"/>
    </row>
    <row r="82" spans="1:23" x14ac:dyDescent="0.25">
      <c r="A82" s="9">
        <v>44501</v>
      </c>
      <c r="B82" s="4">
        <v>373.55412495238096</v>
      </c>
      <c r="C82" s="5">
        <v>1821.0857142857137</v>
      </c>
      <c r="D82" s="5">
        <v>16237.204285714284</v>
      </c>
      <c r="E82" s="5">
        <v>4667.3904761904769</v>
      </c>
      <c r="I82" s="19"/>
      <c r="J82" s="25"/>
      <c r="K82" s="25"/>
      <c r="L82" s="25"/>
      <c r="M82" s="25"/>
      <c r="O82" s="25"/>
      <c r="U82" s="26"/>
      <c r="V82" s="19"/>
      <c r="W82" s="25"/>
    </row>
    <row r="83" spans="1:23" x14ac:dyDescent="0.25">
      <c r="A83" s="10">
        <v>44531</v>
      </c>
      <c r="B83" s="6">
        <v>339.62999940909089</v>
      </c>
      <c r="C83" s="7">
        <v>1792.5318181818184</v>
      </c>
      <c r="D83" s="7">
        <v>16135.422272727272</v>
      </c>
      <c r="E83" s="7">
        <v>4674.7772727272722</v>
      </c>
      <c r="I83" s="19"/>
      <c r="J83" s="25"/>
      <c r="K83" s="25"/>
      <c r="L83" s="25"/>
      <c r="M83" s="25"/>
      <c r="O83" s="25"/>
      <c r="U83" s="26"/>
      <c r="V83" s="19"/>
      <c r="W83" s="25"/>
    </row>
    <row r="84" spans="1:23" x14ac:dyDescent="0.25">
      <c r="A84" s="9">
        <v>44562</v>
      </c>
      <c r="B84" s="4">
        <v>336.72283009999995</v>
      </c>
      <c r="C84" s="5">
        <v>1817.75</v>
      </c>
      <c r="D84" s="5">
        <v>15207.218499999997</v>
      </c>
      <c r="E84" s="5">
        <v>4573.82</v>
      </c>
      <c r="I84" s="19"/>
      <c r="J84" s="25"/>
      <c r="K84" s="25"/>
      <c r="L84" s="25"/>
      <c r="M84" s="25"/>
      <c r="O84" s="25"/>
      <c r="U84" s="26"/>
      <c r="V84" s="19"/>
      <c r="W84" s="25"/>
    </row>
    <row r="85" spans="1:23" x14ac:dyDescent="0.25">
      <c r="A85" s="10">
        <v>44593</v>
      </c>
      <c r="B85" s="6">
        <v>292.96157673684206</v>
      </c>
      <c r="C85" s="7">
        <v>1858.9894736842107</v>
      </c>
      <c r="D85" s="7">
        <v>14428.712105263159</v>
      </c>
      <c r="E85" s="7">
        <v>4435.9773684210522</v>
      </c>
      <c r="I85" s="19"/>
      <c r="J85" s="25"/>
      <c r="K85" s="25"/>
      <c r="L85" s="25"/>
      <c r="M85" s="25"/>
      <c r="O85" s="25"/>
      <c r="U85" s="26"/>
      <c r="V85" s="19"/>
      <c r="W85" s="25"/>
    </row>
    <row r="86" spans="1:23" x14ac:dyDescent="0.25">
      <c r="A86" s="9">
        <v>44621</v>
      </c>
      <c r="B86" s="4">
        <v>304.79318634782607</v>
      </c>
      <c r="C86" s="5">
        <v>1954.3695652173913</v>
      </c>
      <c r="D86" s="5">
        <v>14151.309565217391</v>
      </c>
      <c r="E86" s="5">
        <v>4391.2652173913057</v>
      </c>
      <c r="I86" s="19"/>
      <c r="J86" s="25"/>
      <c r="K86" s="25"/>
      <c r="L86" s="25"/>
      <c r="M86" s="25"/>
      <c r="O86" s="25"/>
      <c r="U86" s="26"/>
      <c r="V86" s="19"/>
      <c r="W86" s="25"/>
    </row>
    <row r="87" spans="1:23" x14ac:dyDescent="0.25">
      <c r="A87" s="10">
        <v>44652</v>
      </c>
      <c r="B87" s="6">
        <v>332.46250309999999</v>
      </c>
      <c r="C87" s="7">
        <v>1937.5450000000001</v>
      </c>
      <c r="D87" s="7">
        <v>13964.717999999999</v>
      </c>
      <c r="E87" s="7">
        <v>4391.2959999999994</v>
      </c>
      <c r="I87" s="19"/>
      <c r="J87" s="25"/>
      <c r="K87" s="25"/>
      <c r="L87" s="25"/>
      <c r="M87" s="25"/>
      <c r="O87" s="25"/>
      <c r="U87" s="26"/>
      <c r="V87" s="19"/>
      <c r="W87" s="25"/>
    </row>
    <row r="88" spans="1:23" x14ac:dyDescent="0.25">
      <c r="A88" s="9">
        <v>44682</v>
      </c>
      <c r="B88" s="4">
        <v>255.22333361904757</v>
      </c>
      <c r="C88" s="5">
        <v>1849.3571428571436</v>
      </c>
      <c r="D88" s="5">
        <v>12375.008571428571</v>
      </c>
      <c r="E88" s="5">
        <v>4040.3599999999997</v>
      </c>
      <c r="I88" s="19"/>
      <c r="J88" s="25"/>
      <c r="K88" s="25"/>
      <c r="L88" s="25"/>
      <c r="M88" s="25"/>
      <c r="O88" s="25"/>
      <c r="U88" s="26"/>
      <c r="V88" s="19"/>
      <c r="W88" s="25"/>
    </row>
    <row r="89" spans="1:23" x14ac:dyDescent="0.25">
      <c r="A89" s="10">
        <v>44713</v>
      </c>
      <c r="B89" s="6">
        <v>234.02587314285714</v>
      </c>
      <c r="C89" s="7">
        <v>1838.7809523809524</v>
      </c>
      <c r="D89" s="7">
        <v>11918.649047619047</v>
      </c>
      <c r="E89" s="7">
        <v>3898.9466666666676</v>
      </c>
      <c r="I89" s="19"/>
      <c r="J89" s="25"/>
      <c r="K89" s="25"/>
      <c r="L89" s="25"/>
      <c r="M89" s="25"/>
      <c r="O89" s="25"/>
      <c r="U89" s="26"/>
      <c r="V89" s="19"/>
      <c r="W89" s="25"/>
    </row>
    <row r="90" spans="1:23" x14ac:dyDescent="0.25">
      <c r="A90" s="9">
        <v>44743</v>
      </c>
      <c r="B90" s="4">
        <v>251.39466620000007</v>
      </c>
      <c r="C90" s="5">
        <v>1738.9599999999998</v>
      </c>
      <c r="D90" s="5">
        <v>12140.191499999999</v>
      </c>
      <c r="E90" s="5">
        <v>3911.729499999999</v>
      </c>
      <c r="I90" s="19"/>
      <c r="J90" s="25"/>
      <c r="K90" s="25"/>
      <c r="L90" s="25"/>
      <c r="M90" s="25"/>
      <c r="O90" s="25"/>
      <c r="U90" s="26"/>
      <c r="V90" s="19"/>
      <c r="W90" s="25"/>
    </row>
    <row r="91" spans="1:23" x14ac:dyDescent="0.25">
      <c r="A91" s="10">
        <v>44774</v>
      </c>
      <c r="B91" s="6">
        <v>294.86985704347825</v>
      </c>
      <c r="C91" s="7">
        <v>1778.6478260869569</v>
      </c>
      <c r="D91" s="7">
        <v>13090.348260869569</v>
      </c>
      <c r="E91" s="7">
        <v>4158.5630434782615</v>
      </c>
      <c r="I91" s="19"/>
      <c r="J91" s="25"/>
      <c r="K91" s="25"/>
      <c r="L91" s="25"/>
      <c r="M91" s="25"/>
      <c r="O91" s="25"/>
      <c r="U91" s="26"/>
      <c r="V91" s="19"/>
      <c r="W91" s="25"/>
    </row>
    <row r="92" spans="1:23" x14ac:dyDescent="0.25">
      <c r="A92" s="9">
        <v>44805</v>
      </c>
      <c r="B92" s="4">
        <v>288.73476295238095</v>
      </c>
      <c r="C92" s="5">
        <v>1690.0571428571427</v>
      </c>
      <c r="D92" s="5">
        <v>11841.002380952379</v>
      </c>
      <c r="E92" s="5">
        <v>3850.5204761904752</v>
      </c>
      <c r="I92" s="19"/>
      <c r="J92" s="25"/>
      <c r="K92" s="25"/>
      <c r="L92" s="25"/>
      <c r="M92" s="25"/>
      <c r="O92" s="25"/>
      <c r="U92" s="26"/>
      <c r="V92" s="19"/>
      <c r="W92" s="25"/>
    </row>
    <row r="93" spans="1:23" x14ac:dyDescent="0.25">
      <c r="A93" s="10">
        <v>44835</v>
      </c>
      <c r="B93" s="6">
        <v>223.81047695238092</v>
      </c>
      <c r="C93" s="7">
        <v>1674.3190476190478</v>
      </c>
      <c r="D93" s="7">
        <v>11212.392857142855</v>
      </c>
      <c r="E93" s="7">
        <v>3726.0509523809519</v>
      </c>
      <c r="I93" s="19"/>
      <c r="J93" s="25"/>
      <c r="K93" s="25"/>
      <c r="L93" s="25"/>
      <c r="M93" s="25"/>
      <c r="O93" s="25"/>
      <c r="U93" s="26"/>
      <c r="V93" s="19"/>
      <c r="W93" s="25"/>
    </row>
    <row r="94" spans="1:23" x14ac:dyDescent="0.25">
      <c r="A94" s="9">
        <v>44866</v>
      </c>
      <c r="B94" s="4">
        <v>191.24666628571427</v>
      </c>
      <c r="C94" s="5">
        <v>1734.5333333333333</v>
      </c>
      <c r="D94" s="5">
        <v>11458.061428571427</v>
      </c>
      <c r="E94" s="5">
        <v>3917.488571428571</v>
      </c>
      <c r="I94" s="19"/>
      <c r="J94" s="25"/>
      <c r="K94" s="25"/>
      <c r="L94" s="25"/>
      <c r="M94" s="25"/>
      <c r="O94" s="25"/>
      <c r="U94" s="26"/>
      <c r="V94" s="19"/>
      <c r="W94" s="25"/>
    </row>
    <row r="95" spans="1:23" x14ac:dyDescent="0.25">
      <c r="A95" s="10">
        <v>44896</v>
      </c>
      <c r="B95" s="6">
        <v>152.97047633333335</v>
      </c>
      <c r="C95" s="7">
        <v>1807.6571428571431</v>
      </c>
      <c r="D95" s="7">
        <v>11365.166666666668</v>
      </c>
      <c r="E95" s="7">
        <v>3912.3809523809532</v>
      </c>
      <c r="I95" s="19"/>
      <c r="J95" s="25"/>
      <c r="K95" s="25"/>
      <c r="L95" s="25"/>
      <c r="M95" s="25"/>
      <c r="O95" s="25"/>
      <c r="U95" s="26"/>
      <c r="V95" s="19"/>
      <c r="W95" s="25"/>
    </row>
    <row r="96" spans="1:23" x14ac:dyDescent="0.25">
      <c r="A96" s="9">
        <v>44927</v>
      </c>
      <c r="B96" s="4">
        <v>134.19599909999999</v>
      </c>
      <c r="C96" s="5">
        <v>1908.5950000000005</v>
      </c>
      <c r="D96" s="5">
        <v>11496.265500000003</v>
      </c>
      <c r="E96" s="5">
        <v>3960.6565000000001</v>
      </c>
      <c r="I96" s="19"/>
      <c r="J96" s="25"/>
      <c r="K96" s="25"/>
      <c r="L96" s="25"/>
      <c r="M96" s="25"/>
      <c r="O96" s="25"/>
      <c r="U96" s="26"/>
      <c r="V96" s="19"/>
      <c r="W96" s="25"/>
    </row>
    <row r="97" spans="1:23" x14ac:dyDescent="0.25">
      <c r="A97" s="10">
        <v>44958</v>
      </c>
      <c r="B97" s="6">
        <v>199.77526373684211</v>
      </c>
      <c r="C97" s="7">
        <v>1864.4157894736838</v>
      </c>
      <c r="D97" s="7">
        <v>12372.203684210526</v>
      </c>
      <c r="E97" s="7">
        <v>4079.6847368421049</v>
      </c>
      <c r="I97" s="19"/>
      <c r="J97" s="25"/>
      <c r="K97" s="25"/>
      <c r="L97" s="25"/>
      <c r="M97" s="25"/>
      <c r="O97" s="25"/>
      <c r="U97" s="26"/>
      <c r="V97" s="19"/>
      <c r="W97" s="25"/>
    </row>
    <row r="98" spans="1:23" x14ac:dyDescent="0.25">
      <c r="A98" s="9">
        <v>44986</v>
      </c>
      <c r="B98" s="4">
        <v>188.52260895652174</v>
      </c>
      <c r="C98" s="5">
        <v>1918.2086956521744</v>
      </c>
      <c r="D98" s="5">
        <v>12429.894782608693</v>
      </c>
      <c r="E98" s="5">
        <v>3968.5591304347827</v>
      </c>
      <c r="I98" s="19"/>
      <c r="J98" s="25"/>
      <c r="K98" s="25"/>
      <c r="L98" s="25"/>
      <c r="M98" s="25"/>
      <c r="O98" s="25"/>
      <c r="U98" s="26"/>
      <c r="V98" s="19"/>
      <c r="W98" s="25"/>
    </row>
    <row r="99" spans="1:23" x14ac:dyDescent="0.25">
      <c r="A99" s="10">
        <v>45017</v>
      </c>
      <c r="B99" s="6">
        <v>176.95526200000003</v>
      </c>
      <c r="C99" s="7">
        <v>2011.2736842105257</v>
      </c>
      <c r="D99" s="7">
        <v>13025.958947368421</v>
      </c>
      <c r="E99" s="7">
        <v>4121.4673684210529</v>
      </c>
      <c r="I99" s="19"/>
      <c r="J99" s="25"/>
      <c r="K99" s="25"/>
      <c r="L99" s="25"/>
      <c r="M99" s="25"/>
      <c r="O99" s="25"/>
      <c r="U99" s="26"/>
      <c r="V99" s="19"/>
      <c r="W99" s="25"/>
    </row>
    <row r="100" spans="1:23" x14ac:dyDescent="0.25">
      <c r="A100" s="9">
        <v>45047</v>
      </c>
      <c r="B100" s="4">
        <v>175.79908963636365</v>
      </c>
      <c r="C100" s="5">
        <v>1997.9409090909089</v>
      </c>
      <c r="D100" s="5">
        <v>13555.779545454547</v>
      </c>
      <c r="E100" s="5">
        <v>4146.1731818181825</v>
      </c>
      <c r="I100" s="19"/>
      <c r="J100" s="25"/>
      <c r="K100" s="25"/>
      <c r="L100" s="25"/>
      <c r="M100" s="25"/>
      <c r="O100" s="25"/>
      <c r="U100" s="26"/>
      <c r="V100" s="19"/>
      <c r="W100" s="25"/>
    </row>
    <row r="101" spans="1:23" x14ac:dyDescent="0.25">
      <c r="A101" s="10">
        <v>45078</v>
      </c>
      <c r="B101" s="6">
        <v>246.09047590476192</v>
      </c>
      <c r="C101" s="7">
        <v>1951.4380952380957</v>
      </c>
      <c r="D101" s="7">
        <v>14808.059047619052</v>
      </c>
      <c r="E101" s="7">
        <v>4345.3728571428574</v>
      </c>
      <c r="I101" s="19"/>
      <c r="J101" s="25"/>
      <c r="K101" s="25"/>
      <c r="L101" s="25"/>
      <c r="M101" s="25"/>
      <c r="O101" s="25"/>
      <c r="U101" s="26"/>
      <c r="V101" s="19"/>
      <c r="W101" s="25"/>
    </row>
    <row r="102" spans="1:23" x14ac:dyDescent="0.25">
      <c r="A102" s="9">
        <v>45108</v>
      </c>
      <c r="B102" s="4">
        <v>273.50550009999995</v>
      </c>
      <c r="C102" s="5">
        <v>1954.5100000000002</v>
      </c>
      <c r="D102" s="5">
        <v>15445.129000000001</v>
      </c>
      <c r="E102" s="5">
        <v>4508.0755000000008</v>
      </c>
      <c r="I102" s="19"/>
      <c r="J102" s="25"/>
      <c r="K102" s="25"/>
      <c r="L102" s="25"/>
      <c r="M102" s="25"/>
      <c r="O102" s="25"/>
      <c r="U102" s="26"/>
      <c r="V102" s="19"/>
      <c r="W102" s="25"/>
    </row>
    <row r="103" spans="1:23" x14ac:dyDescent="0.25">
      <c r="A103" s="10">
        <v>45139</v>
      </c>
      <c r="B103" s="6">
        <v>242.33304295652175</v>
      </c>
      <c r="C103" s="7">
        <v>1943.4695652173914</v>
      </c>
      <c r="D103" s="7">
        <v>15144.850869565218</v>
      </c>
      <c r="E103" s="7">
        <v>4457.358695652174</v>
      </c>
      <c r="I103" s="19"/>
      <c r="J103" s="25"/>
      <c r="K103" s="25"/>
      <c r="L103" s="25"/>
      <c r="M103" s="25"/>
      <c r="O103" s="25"/>
      <c r="U103" s="26"/>
      <c r="V103" s="19"/>
      <c r="W103" s="25"/>
    </row>
    <row r="104" spans="1:23" x14ac:dyDescent="0.25">
      <c r="A104" s="9">
        <v>45170</v>
      </c>
      <c r="B104" s="4">
        <v>256.96800004999994</v>
      </c>
      <c r="C104" s="5">
        <v>1934.7149999999997</v>
      </c>
      <c r="D104" s="5">
        <v>15089.023500000001</v>
      </c>
      <c r="E104" s="5">
        <v>4409.0949999999993</v>
      </c>
      <c r="I104" s="19"/>
      <c r="J104" s="25"/>
      <c r="K104" s="25"/>
      <c r="L104" s="25"/>
      <c r="M104" s="25"/>
      <c r="O104" s="25"/>
      <c r="U104" s="26"/>
      <c r="V104" s="19"/>
      <c r="W104" s="25"/>
    </row>
    <row r="105" spans="1:23" x14ac:dyDescent="0.25">
      <c r="A105" s="10">
        <v>45200</v>
      </c>
      <c r="B105" s="6">
        <v>236.90772663636369</v>
      </c>
      <c r="C105" s="7">
        <v>1928.6227272727272</v>
      </c>
      <c r="D105" s="7">
        <v>14763.207272727277</v>
      </c>
      <c r="E105" s="7">
        <v>4269.4009090909085</v>
      </c>
      <c r="I105" s="19"/>
      <c r="J105" s="25"/>
      <c r="K105" s="25"/>
      <c r="L105" s="25"/>
      <c r="M105" s="25"/>
      <c r="O105" s="25"/>
      <c r="U105" s="26"/>
      <c r="V105" s="19"/>
      <c r="W105" s="25"/>
    </row>
    <row r="106" spans="1:23" x14ac:dyDescent="0.25">
      <c r="A106" s="9">
        <v>45231</v>
      </c>
      <c r="B106" s="4">
        <v>229.41190528571431</v>
      </c>
      <c r="C106" s="5">
        <v>1991.1904761904759</v>
      </c>
      <c r="D106" s="5">
        <v>15609.557619047617</v>
      </c>
      <c r="E106" s="5">
        <v>4460.0633333333317</v>
      </c>
      <c r="I106" s="19"/>
      <c r="J106" s="25"/>
      <c r="K106" s="25"/>
      <c r="L106" s="25"/>
      <c r="M106" s="25"/>
      <c r="O106" s="25"/>
      <c r="U106" s="26"/>
      <c r="V106" s="19"/>
      <c r="W106" s="25"/>
    </row>
    <row r="107" spans="1:23" x14ac:dyDescent="0.25">
      <c r="A107" s="14">
        <v>45261</v>
      </c>
      <c r="B107" s="15">
        <v>247.13799809999995</v>
      </c>
      <c r="C107" s="16">
        <v>2046.0350000000003</v>
      </c>
      <c r="D107" s="16">
        <v>16452.505999999998</v>
      </c>
      <c r="E107" s="16">
        <v>4685.0515000000005</v>
      </c>
      <c r="I107" s="19"/>
      <c r="J107" s="25"/>
      <c r="K107" s="25"/>
      <c r="L107" s="25"/>
      <c r="M107" s="25"/>
      <c r="O107" s="25"/>
      <c r="U107" s="26"/>
      <c r="V107" s="19"/>
      <c r="W107" s="25"/>
    </row>
    <row r="108" spans="1:23" x14ac:dyDescent="0.25">
      <c r="U108" s="26"/>
      <c r="V108" s="19"/>
      <c r="W108" s="25"/>
    </row>
    <row r="109" spans="1:23" x14ac:dyDescent="0.25">
      <c r="U109" s="26"/>
      <c r="V109" s="19"/>
      <c r="W109" s="25"/>
    </row>
    <row r="110" spans="1:23" x14ac:dyDescent="0.25">
      <c r="U110" s="26"/>
      <c r="V110" s="19"/>
      <c r="W110" s="25"/>
    </row>
    <row r="111" spans="1:23" x14ac:dyDescent="0.25">
      <c r="U111" s="26"/>
      <c r="V111" s="19"/>
      <c r="W111" s="25"/>
    </row>
    <row r="112" spans="1:23" x14ac:dyDescent="0.25">
      <c r="U112" s="26"/>
      <c r="V112" s="19"/>
      <c r="W112" s="25"/>
    </row>
    <row r="113" spans="21:23" x14ac:dyDescent="0.25">
      <c r="U113" s="26"/>
      <c r="V113" s="19"/>
      <c r="W113" s="25"/>
    </row>
    <row r="114" spans="21:23" x14ac:dyDescent="0.25">
      <c r="U114" s="26"/>
      <c r="V114" s="19"/>
      <c r="W114" s="25"/>
    </row>
    <row r="115" spans="21:23" x14ac:dyDescent="0.25">
      <c r="U115" s="26"/>
      <c r="V115" s="19"/>
      <c r="W115" s="25"/>
    </row>
    <row r="116" spans="21:23" x14ac:dyDescent="0.25">
      <c r="U116" s="26"/>
      <c r="V116" s="19"/>
      <c r="W116" s="25"/>
    </row>
    <row r="117" spans="21:23" x14ac:dyDescent="0.25">
      <c r="U117" s="26"/>
      <c r="V117" s="19"/>
      <c r="W117" s="25"/>
    </row>
  </sheetData>
  <pageMargins left="0.7" right="0.7" top="0.75" bottom="0.75" header="0.3" footer="0.3"/>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X h e W e 6 X J v G k A A A A 9 Q A A A B I A H A B D b 2 5 m a W c v U G F j a 2 F n Z S 5 4 b W w g o h g A K K A U A A A A A A A A A A A A A A A A A A A A A A A A A A A A h Y 8 x D o I w G I W v Q r r T F o j R k J 8 y u E J C Y m J c m 1 K h A Q q h x X I 3 B 4 / k F c Q o 6 u b 4 v v c N 7 9 2 v N 0 j n r v U u c j S q 1 w k K M E W e 1 K I v l a 4 S N N m z v 0 M p g 4 K L h l f S W 2 R t 4 t m U C a q t H W J C n H P Y R b g f K x J S G p B T n h 1 E L T u O P r L 6 L / t K G 8 u 1 k I j B 8 T W G h T i I I r z Z Y g p k Z Z A r / e 3 D Z e 6 z / Y G w n 1 o 7 j Z I N r V 9 k Q N Y I 5 H 2 B P Q B Q S w M E F A A C A A g A l X h 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4 X l k o i k e 4 D g A A A B E A A A A T A B w A R m 9 y b X V s Y X M v U 2 V j d G l v b j E u b S C i G A A o o B Q A A A A A A A A A A A A A A A A A A A A A A A A A A A A r T k 0 u y c z P U w i G 0 I b W A F B L A Q I t A B Q A A g A I A J V 4 X l n u l y b x p A A A A P U A A A A S A A A A A A A A A A A A A A A A A A A A A A B D b 2 5 m a W c v U G F j a 2 F n Z S 5 4 b W x Q S w E C L Q A U A A I A C A C V e F 5 Z D 8 r p q 6 Q A A A D p A A A A E w A A A A A A A A A A A A A A A A D w A A A A W 0 N v b n R l b n R f V H l w Z X N d L n h t b F B L A Q I t A B Q A A g A I A J V 4 X 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U J L j v q 3 p P E O L 3 3 e n Y j u A b Q A A A A A C A A A A A A A Q Z g A A A A E A A C A A A A C F i v r r + 1 h X + 0 Z y v 5 x D Q Q 0 r b o Z R p 0 k 9 G d v J E 0 Y d V Z R P g w A A A A A O g A A A A A I A A C A A A A A k u h Z U G 4 6 q h + O f 4 c I W 4 w q U g B t 7 K J / K G o 9 7 6 a D X 5 o W b 6 V A A A A D E l C W l 4 d D P t J n x E 2 N B Y N 6 i e + V H / w r p 2 N s o e g K d R Z f t 1 + + b 0 k 8 / z z Z + n y y c o l 1 / W 8 U 5 6 e A 8 a E o t B E K x D f n I w E 1 o 6 a n 1 G P f I E 1 G Q l k 2 w x E 2 v H E A A A A B W I a g Z E / / l h v S 6 A P A i x W 1 5 e H I x N s E g S p k o s u p p J 3 f o E 8 2 J k u k m b A F 7 t c I N S 6 Z 2 8 3 f 4 M z d V + H C D E M s R l V 1 f 4 Y h 8 < / D a t a M a s h u p > 
</file>

<file path=customXml/itemProps1.xml><?xml version="1.0" encoding="utf-8"?>
<ds:datastoreItem xmlns:ds="http://schemas.openxmlformats.org/officeDocument/2006/customXml" ds:itemID="{828E6992-8896-40BA-B772-DAC6A25ED6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Sylwester Storczyk</dc:creator>
  <cp:lastModifiedBy>Sylwester Storczyk</cp:lastModifiedBy>
  <dcterms:created xsi:type="dcterms:W3CDTF">2024-10-30T09:29:35Z</dcterms:created>
  <dcterms:modified xsi:type="dcterms:W3CDTF">2024-10-30T23:54:36Z</dcterms:modified>
</cp:coreProperties>
</file>