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listic" sheetId="1" r:id="rId3"/>
    <sheet state="visible" name="10M Requests" sheetId="2" r:id="rId4"/>
    <sheet state="visible" name="2.5M Requests" sheetId="3" r:id="rId5"/>
    <sheet state="visible" name="1M Requests" sheetId="4" r:id="rId6"/>
    <sheet state="visible" name="Requirements Analysis - 1M Requests" sheetId="5" r:id="rId7"/>
  </sheets>
  <definedNames/>
  <calcPr/>
</workbook>
</file>

<file path=xl/sharedStrings.xml><?xml version="1.0" encoding="utf-8"?>
<sst xmlns="http://schemas.openxmlformats.org/spreadsheetml/2006/main" count="181" uniqueCount="58">
  <si>
    <t>Storage in GB</t>
  </si>
  <si>
    <t>MAIN HIGHLIGHTS</t>
  </si>
  <si>
    <t>Requests per Second</t>
  </si>
  <si>
    <t>5 Terabytes Storage (expandable)</t>
  </si>
  <si>
    <t>1 Terabyte Storage (expandable) ~ 1,000 Projects</t>
  </si>
  <si>
    <t>Requests per Day</t>
  </si>
  <si>
    <t>Supports 2.5 Million Requests / Month (expandable)</t>
  </si>
  <si>
    <t>Supports 5 Million Requests / Month (expandable) ~ 500 very active users / month OR 10,000 casual users / month</t>
  </si>
  <si>
    <t>Requests per Month</t>
  </si>
  <si>
    <t>500 GB Outbound Bandwidth / Month (expandable)</t>
  </si>
  <si>
    <t>Supports 10 Million Requests / Month (expandable)</t>
  </si>
  <si>
    <t>Datastore Retrieval Operations per Request</t>
  </si>
  <si>
    <t>1 Terabyte Outbound Bandwidth / Month (expandable)</t>
  </si>
  <si>
    <t>Instances Required</t>
  </si>
  <si>
    <t>2 Terabytes Outbound Bandwidth / Month (expandable)</t>
  </si>
  <si>
    <t>Instance Hours per Month</t>
  </si>
  <si>
    <t>Outbound KB / Request</t>
  </si>
  <si>
    <t>Total Outbound Bandwidth (GB) per Month</t>
  </si>
  <si>
    <t>Total Datastore Retrieval Operations</t>
  </si>
  <si>
    <t>Base Cost</t>
  </si>
  <si>
    <t>Storage</t>
  </si>
  <si>
    <t>Servers (per Instance Hour)</t>
  </si>
  <si>
    <t>Bandwidth (per GB)</t>
  </si>
  <si>
    <t>Datastore Retrieval (per 100K operations)</t>
  </si>
  <si>
    <t>Computed Costs</t>
  </si>
  <si>
    <t>Servers</t>
  </si>
  <si>
    <t>Bandwidth</t>
  </si>
  <si>
    <t>Datastore Retrieval</t>
  </si>
  <si>
    <t>Total Monthly Cost</t>
  </si>
  <si>
    <t>Miscellaneous (20%)</t>
  </si>
  <si>
    <t>GRAND TOTAL MONTHLY COST</t>
  </si>
  <si>
    <t>TOTAL COST FOR A YEAR</t>
  </si>
  <si>
    <t>Expandable Storage</t>
  </si>
  <si>
    <t>Supports 1 Million Requests / Month (expandable)</t>
  </si>
  <si>
    <t>Per Project DrillDown (TRIP &amp; PRDP)</t>
  </si>
  <si>
    <t>Number of Images per Project</t>
  </si>
  <si>
    <t>Size of Image (in MB)</t>
  </si>
  <si>
    <t>Total Size of Images (in MB)</t>
  </si>
  <si>
    <t>Number of KML Files per Project</t>
  </si>
  <si>
    <t>Size of KML (in MB)</t>
  </si>
  <si>
    <t>Total Size of KML Files (in MB)</t>
  </si>
  <si>
    <t>Number of Feedback per Project</t>
  </si>
  <si>
    <t>Size of Feedback (in MB)</t>
  </si>
  <si>
    <t>Total Size of Feedback (in MB)</t>
  </si>
  <si>
    <t>Total Size per Project</t>
  </si>
  <si>
    <t>MB</t>
  </si>
  <si>
    <t>Number of PRDP Projects</t>
  </si>
  <si>
    <t>Number of TRIP Projects</t>
  </si>
  <si>
    <t>Total Projects</t>
  </si>
  <si>
    <t>Total Projects (2x)</t>
  </si>
  <si>
    <t>Total Space Required in MB</t>
  </si>
  <si>
    <t>Total Space Required in GB</t>
  </si>
  <si>
    <t>GB</t>
  </si>
  <si>
    <t>Per Project DrillDown (BUB)</t>
  </si>
  <si>
    <t>Number of BUB Projects</t>
  </si>
  <si>
    <t>&lt;------ CHANGE THIS TO ZERO IF YOU WANT TO EXCLUED BUB</t>
  </si>
  <si>
    <t>Number of BUB Projects (2x)</t>
  </si>
  <si>
    <t>GRAND TOTAL SPACE 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</si>
</sst>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</font>
    <font/>
    <font>
      <b/>
    </font>
    <font>
      <b/>
      <color rgb="FFFF000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4" xfId="0" applyFont="1" applyNumberFormat="1"/>
    <xf borderId="0" fillId="0" fontId="2" numFmtId="0" xfId="0" applyAlignment="1" applyFont="1">
      <alignment/>
    </xf>
    <xf borderId="0" fillId="0" fontId="2" numFmtId="4" xfId="0" applyAlignment="1" applyFont="1" applyNumberFormat="1">
      <alignment/>
    </xf>
    <xf borderId="0" fillId="0" fontId="1" numFmtId="0" xfId="0" applyAlignment="1" applyFont="1">
      <alignment/>
    </xf>
    <xf borderId="0" fillId="0" fontId="1" numFmtId="4" xfId="0" applyAlignment="1" applyFont="1" applyNumberFormat="1">
      <alignment/>
    </xf>
    <xf borderId="0" fillId="0" fontId="1" numFmtId="164" xfId="0" applyAlignment="1" applyFont="1" applyNumberFormat="1">
      <alignment/>
    </xf>
    <xf borderId="0" fillId="0" fontId="1" numFmtId="164" xfId="0" applyFont="1" applyNumberFormat="1"/>
    <xf borderId="0" fillId="0" fontId="2" numFmtId="164" xfId="0" applyFont="1" applyNumberFormat="1"/>
    <xf borderId="0" fillId="0" fontId="1" numFmtId="3" xfId="0" applyAlignment="1" applyFont="1" applyNumberFormat="1">
      <alignment/>
    </xf>
    <xf borderId="0" fillId="0" fontId="2" numFmtId="4" xfId="0" applyFont="1" applyNumberFormat="1"/>
    <xf borderId="0" fillId="0" fontId="2" numFmtId="3" xfId="0" applyFont="1" applyNumberFormat="1"/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71"/>
    <col customWidth="1" min="2" max="2" width="17.71"/>
    <col customWidth="1" min="3" max="3" width="13.29"/>
  </cols>
  <sheetData>
    <row r="1">
      <c r="B1" s="1"/>
    </row>
    <row r="2">
      <c r="B2" s="1"/>
    </row>
    <row r="3">
      <c r="A3" s="2" t="s">
        <v>0</v>
      </c>
      <c r="B3" s="3">
        <v>1000.0</v>
      </c>
      <c r="D3" s="2" t="s">
        <v>1</v>
      </c>
    </row>
    <row r="4">
      <c r="A4" s="4" t="s">
        <v>2</v>
      </c>
      <c r="B4" s="5">
        <f>roundup(B5/12/60/60)</f>
        <v>6</v>
      </c>
      <c r="C4" s="1"/>
      <c r="D4" s="5" t="s">
        <v>4</v>
      </c>
      <c r="E4" s="1"/>
    </row>
    <row r="5">
      <c r="A5" s="4" t="s">
        <v>5</v>
      </c>
      <c r="B5" s="1">
        <f>B6/20</f>
        <v>250000</v>
      </c>
      <c r="D5" s="4" t="s">
        <v>7</v>
      </c>
    </row>
    <row r="6">
      <c r="A6" s="2" t="s">
        <v>8</v>
      </c>
      <c r="B6" s="3">
        <v>5000000.0</v>
      </c>
      <c r="D6" s="4" t="s">
        <v>12</v>
      </c>
    </row>
    <row r="7">
      <c r="A7" s="2" t="s">
        <v>11</v>
      </c>
      <c r="B7" s="3">
        <v>100.0</v>
      </c>
    </row>
    <row r="8">
      <c r="A8" s="4" t="s">
        <v>13</v>
      </c>
      <c r="B8" s="1">
        <f>roundup(B4)+1</f>
        <v>7</v>
      </c>
    </row>
    <row r="9">
      <c r="A9" s="4" t="s">
        <v>15</v>
      </c>
      <c r="B9" s="1">
        <f>B8*24*31</f>
        <v>5208</v>
      </c>
    </row>
    <row r="10">
      <c r="B10" s="1"/>
    </row>
    <row r="11">
      <c r="A11" s="2" t="s">
        <v>16</v>
      </c>
      <c r="B11" s="3">
        <v>200.0</v>
      </c>
    </row>
    <row r="12">
      <c r="B12" s="1"/>
    </row>
    <row r="13">
      <c r="A13" s="4" t="s">
        <v>17</v>
      </c>
      <c r="B13" s="1">
        <f>B11*B6/1000/1000</f>
        <v>1000</v>
      </c>
    </row>
    <row r="14">
      <c r="B14" s="1"/>
    </row>
    <row r="15">
      <c r="A15" s="4" t="s">
        <v>18</v>
      </c>
      <c r="B15" s="1">
        <f>B7*B6</f>
        <v>500000000</v>
      </c>
    </row>
    <row r="16">
      <c r="B16" s="1"/>
    </row>
    <row r="17">
      <c r="B17" s="1"/>
    </row>
    <row r="18">
      <c r="A18" s="2" t="s">
        <v>19</v>
      </c>
      <c r="B18" s="1"/>
    </row>
    <row r="19">
      <c r="A19" s="4" t="s">
        <v>20</v>
      </c>
      <c r="B19" s="6">
        <v>0.18</v>
      </c>
    </row>
    <row r="20">
      <c r="A20" s="4" t="s">
        <v>21</v>
      </c>
      <c r="B20" s="6">
        <v>0.05</v>
      </c>
    </row>
    <row r="21">
      <c r="A21" s="4" t="s">
        <v>22</v>
      </c>
      <c r="B21" s="6">
        <v>0.23</v>
      </c>
    </row>
    <row r="22">
      <c r="A22" s="4" t="s">
        <v>23</v>
      </c>
      <c r="B22" s="6">
        <v>0.06</v>
      </c>
    </row>
    <row r="23">
      <c r="B23" s="1"/>
    </row>
    <row r="24">
      <c r="B24" s="1"/>
    </row>
    <row r="25">
      <c r="A25" s="2" t="s">
        <v>24</v>
      </c>
      <c r="B25" s="1"/>
    </row>
    <row r="26">
      <c r="A26" s="4" t="s">
        <v>20</v>
      </c>
      <c r="B26" s="7">
        <f>B19*B3</f>
        <v>180</v>
      </c>
    </row>
    <row r="27">
      <c r="A27" s="4" t="s">
        <v>25</v>
      </c>
      <c r="B27" s="7">
        <f>B20*B9</f>
        <v>260.4</v>
      </c>
    </row>
    <row r="28">
      <c r="A28" s="4" t="s">
        <v>26</v>
      </c>
      <c r="B28" s="7">
        <f>B21*B13</f>
        <v>230</v>
      </c>
    </row>
    <row r="29">
      <c r="A29" s="4" t="s">
        <v>27</v>
      </c>
      <c r="B29" s="7">
        <f>B22*B15/100000</f>
        <v>300</v>
      </c>
    </row>
    <row r="30">
      <c r="A30" s="4"/>
      <c r="B30" s="1"/>
    </row>
    <row r="31">
      <c r="A31" s="4" t="s">
        <v>28</v>
      </c>
      <c r="B31" s="7">
        <f>sum(B26:B29)</f>
        <v>970.4</v>
      </c>
    </row>
    <row r="32">
      <c r="B32" s="7"/>
    </row>
    <row r="33">
      <c r="A33" s="4" t="s">
        <v>29</v>
      </c>
      <c r="B33" s="7">
        <f>B31*0.2</f>
        <v>194.08</v>
      </c>
    </row>
    <row r="34">
      <c r="B34" s="1"/>
    </row>
    <row r="35">
      <c r="A35" s="2" t="s">
        <v>30</v>
      </c>
      <c r="B35" s="8">
        <f>sum(B31,B33)</f>
        <v>1164.48</v>
      </c>
    </row>
    <row r="36">
      <c r="B36" s="1"/>
    </row>
    <row r="37">
      <c r="A37" s="2" t="s">
        <v>31</v>
      </c>
      <c r="B37" s="8">
        <f>B35*12</f>
        <v>13973.76</v>
      </c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71"/>
    <col customWidth="1" min="2" max="2" width="17.71"/>
    <col customWidth="1" min="3" max="3" width="13.29"/>
  </cols>
  <sheetData>
    <row r="1">
      <c r="B1" s="1"/>
    </row>
    <row r="2">
      <c r="B2" s="1"/>
    </row>
    <row r="3">
      <c r="A3" s="2" t="s">
        <v>0</v>
      </c>
      <c r="B3" s="3">
        <f>'Requirements Analysis - 1M Requests'!E58</f>
        <v>16298</v>
      </c>
      <c r="D3" s="2" t="s">
        <v>1</v>
      </c>
    </row>
    <row r="4">
      <c r="A4" s="4" t="s">
        <v>2</v>
      </c>
      <c r="B4" s="5">
        <f>roundup(B5/12/60/60)</f>
        <v>12</v>
      </c>
      <c r="C4" s="1"/>
      <c r="D4" s="5" t="s">
        <v>3</v>
      </c>
      <c r="E4" s="1"/>
    </row>
    <row r="5">
      <c r="A5" s="4" t="s">
        <v>5</v>
      </c>
      <c r="B5" s="1">
        <f>B6/20</f>
        <v>500000</v>
      </c>
      <c r="D5" s="4" t="s">
        <v>10</v>
      </c>
    </row>
    <row r="6">
      <c r="A6" s="2" t="s">
        <v>8</v>
      </c>
      <c r="B6" s="3">
        <v>1.0E7</v>
      </c>
      <c r="D6" s="4" t="s">
        <v>14</v>
      </c>
    </row>
    <row r="7">
      <c r="A7" s="2" t="s">
        <v>11</v>
      </c>
      <c r="B7" s="3">
        <v>150.0</v>
      </c>
    </row>
    <row r="8">
      <c r="A8" s="4" t="s">
        <v>13</v>
      </c>
      <c r="B8" s="1">
        <f>roundup(B4*0.5)+1</f>
        <v>7</v>
      </c>
    </row>
    <row r="9">
      <c r="A9" s="4" t="s">
        <v>15</v>
      </c>
      <c r="B9" s="1">
        <f>B8*24*31</f>
        <v>5208</v>
      </c>
    </row>
    <row r="10">
      <c r="B10" s="1"/>
    </row>
    <row r="11">
      <c r="A11" s="2" t="s">
        <v>16</v>
      </c>
      <c r="B11" s="3">
        <v>200.0</v>
      </c>
    </row>
    <row r="12">
      <c r="B12" s="1"/>
    </row>
    <row r="13">
      <c r="A13" s="4" t="s">
        <v>17</v>
      </c>
      <c r="B13" s="1">
        <f>B11*B6/1000/1000</f>
        <v>2000</v>
      </c>
    </row>
    <row r="14">
      <c r="B14" s="1"/>
    </row>
    <row r="15">
      <c r="A15" s="4" t="s">
        <v>18</v>
      </c>
      <c r="B15" s="1">
        <f>B7*B6</f>
        <v>1500000000</v>
      </c>
    </row>
    <row r="16">
      <c r="B16" s="1"/>
    </row>
    <row r="17">
      <c r="B17" s="1"/>
    </row>
    <row r="18">
      <c r="A18" s="2" t="s">
        <v>19</v>
      </c>
      <c r="B18" s="1"/>
    </row>
    <row r="19">
      <c r="A19" s="4" t="s">
        <v>20</v>
      </c>
      <c r="B19" s="6">
        <v>0.18</v>
      </c>
    </row>
    <row r="20">
      <c r="A20" s="4" t="s">
        <v>21</v>
      </c>
      <c r="B20" s="6">
        <v>0.05</v>
      </c>
    </row>
    <row r="21">
      <c r="A21" s="4" t="s">
        <v>22</v>
      </c>
      <c r="B21" s="6">
        <v>0.23</v>
      </c>
    </row>
    <row r="22">
      <c r="A22" s="4" t="s">
        <v>23</v>
      </c>
      <c r="B22" s="6">
        <v>0.06</v>
      </c>
    </row>
    <row r="23">
      <c r="B23" s="1"/>
    </row>
    <row r="24">
      <c r="B24" s="1"/>
    </row>
    <row r="25">
      <c r="A25" s="2" t="s">
        <v>24</v>
      </c>
      <c r="B25" s="1"/>
    </row>
    <row r="26">
      <c r="A26" s="4" t="s">
        <v>20</v>
      </c>
      <c r="B26" s="7">
        <f>B19*B3</f>
        <v>2933.64</v>
      </c>
    </row>
    <row r="27">
      <c r="A27" s="4" t="s">
        <v>25</v>
      </c>
      <c r="B27" s="7">
        <f>B20*B9</f>
        <v>260.4</v>
      </c>
    </row>
    <row r="28">
      <c r="A28" s="4" t="s">
        <v>26</v>
      </c>
      <c r="B28" s="7">
        <f>B21*B13</f>
        <v>460</v>
      </c>
    </row>
    <row r="29">
      <c r="A29" s="4" t="s">
        <v>27</v>
      </c>
      <c r="B29" s="7">
        <f>B22*B15/100000</f>
        <v>900</v>
      </c>
    </row>
    <row r="30">
      <c r="A30" s="4"/>
      <c r="B30" s="1"/>
    </row>
    <row r="31">
      <c r="A31" s="4" t="s">
        <v>28</v>
      </c>
      <c r="B31" s="7">
        <f>sum(B26:B29)</f>
        <v>4554.04</v>
      </c>
    </row>
    <row r="32">
      <c r="B32" s="7"/>
    </row>
    <row r="33">
      <c r="A33" s="4" t="s">
        <v>29</v>
      </c>
      <c r="B33" s="7">
        <f>B31*0.2</f>
        <v>910.808</v>
      </c>
    </row>
    <row r="34">
      <c r="B34" s="1"/>
    </row>
    <row r="35">
      <c r="A35" s="2" t="s">
        <v>30</v>
      </c>
      <c r="B35" s="8">
        <f>sum(B31,B33)</f>
        <v>5464.848</v>
      </c>
    </row>
    <row r="36">
      <c r="B36" s="1"/>
    </row>
    <row r="37">
      <c r="A37" s="2" t="s">
        <v>31</v>
      </c>
      <c r="B37" s="8">
        <f>B35*12</f>
        <v>65578.176</v>
      </c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71"/>
    <col customWidth="1" min="2" max="2" width="17.71"/>
    <col customWidth="1" min="3" max="3" width="13.29"/>
  </cols>
  <sheetData>
    <row r="1">
      <c r="B1" s="1"/>
    </row>
    <row r="2">
      <c r="B2" s="1"/>
    </row>
    <row r="3">
      <c r="A3" s="2" t="s">
        <v>0</v>
      </c>
      <c r="B3" s="3">
        <f>'Requirements Analysis - 1M Requests'!E58</f>
        <v>16298</v>
      </c>
      <c r="D3" s="2" t="s">
        <v>1</v>
      </c>
    </row>
    <row r="4">
      <c r="A4" s="4" t="s">
        <v>2</v>
      </c>
      <c r="B4" s="5">
        <f>roundup(B5/12/60/60)</f>
        <v>3</v>
      </c>
      <c r="C4" s="1"/>
      <c r="D4" s="5" t="s">
        <v>3</v>
      </c>
      <c r="E4" s="1"/>
    </row>
    <row r="5">
      <c r="A5" s="4" t="s">
        <v>5</v>
      </c>
      <c r="B5" s="1">
        <f>B6/20</f>
        <v>125000</v>
      </c>
      <c r="D5" s="4" t="s">
        <v>6</v>
      </c>
    </row>
    <row r="6">
      <c r="A6" s="2" t="s">
        <v>8</v>
      </c>
      <c r="B6" s="3">
        <v>2500000.0</v>
      </c>
      <c r="D6" s="4" t="s">
        <v>9</v>
      </c>
    </row>
    <row r="7">
      <c r="A7" s="2" t="s">
        <v>11</v>
      </c>
      <c r="B7" s="3">
        <v>150.0</v>
      </c>
    </row>
    <row r="8">
      <c r="A8" s="4" t="s">
        <v>13</v>
      </c>
      <c r="B8" s="1">
        <f>roundup(B4*0.5)+1</f>
        <v>3</v>
      </c>
    </row>
    <row r="9">
      <c r="A9" s="4" t="s">
        <v>15</v>
      </c>
      <c r="B9" s="1">
        <f>B8*24*31</f>
        <v>2232</v>
      </c>
    </row>
    <row r="10">
      <c r="B10" s="1"/>
    </row>
    <row r="11">
      <c r="A11" s="2" t="s">
        <v>16</v>
      </c>
      <c r="B11" s="3">
        <v>200.0</v>
      </c>
    </row>
    <row r="12">
      <c r="B12" s="1"/>
    </row>
    <row r="13">
      <c r="A13" s="4" t="s">
        <v>17</v>
      </c>
      <c r="B13" s="1">
        <f>B11*B6/1000/1000</f>
        <v>500</v>
      </c>
    </row>
    <row r="14">
      <c r="B14" s="1"/>
    </row>
    <row r="15">
      <c r="A15" s="4" t="s">
        <v>18</v>
      </c>
      <c r="B15" s="1">
        <f>B7*B6</f>
        <v>375000000</v>
      </c>
    </row>
    <row r="16">
      <c r="B16" s="1"/>
    </row>
    <row r="17">
      <c r="B17" s="1"/>
    </row>
    <row r="18">
      <c r="A18" s="2" t="s">
        <v>19</v>
      </c>
      <c r="B18" s="1"/>
    </row>
    <row r="19">
      <c r="A19" s="4" t="s">
        <v>20</v>
      </c>
      <c r="B19" s="6">
        <v>0.18</v>
      </c>
    </row>
    <row r="20">
      <c r="A20" s="4" t="s">
        <v>21</v>
      </c>
      <c r="B20" s="6">
        <v>0.05</v>
      </c>
    </row>
    <row r="21">
      <c r="A21" s="4" t="s">
        <v>22</v>
      </c>
      <c r="B21" s="6">
        <v>0.23</v>
      </c>
    </row>
    <row r="22">
      <c r="A22" s="4" t="s">
        <v>23</v>
      </c>
      <c r="B22" s="6">
        <v>0.06</v>
      </c>
    </row>
    <row r="23">
      <c r="B23" s="1"/>
    </row>
    <row r="24">
      <c r="B24" s="1"/>
    </row>
    <row r="25">
      <c r="A25" s="2" t="s">
        <v>24</v>
      </c>
      <c r="B25" s="1"/>
    </row>
    <row r="26">
      <c r="A26" s="4" t="s">
        <v>20</v>
      </c>
      <c r="B26" s="7">
        <f>B19*B3</f>
        <v>2933.64</v>
      </c>
    </row>
    <row r="27">
      <c r="A27" s="4" t="s">
        <v>25</v>
      </c>
      <c r="B27" s="7">
        <f>B20*B9</f>
        <v>111.6</v>
      </c>
    </row>
    <row r="28">
      <c r="A28" s="4" t="s">
        <v>26</v>
      </c>
      <c r="B28" s="7">
        <f>B21*B13</f>
        <v>115</v>
      </c>
    </row>
    <row r="29">
      <c r="A29" s="4" t="s">
        <v>27</v>
      </c>
      <c r="B29" s="7">
        <f>B22*B15/100000</f>
        <v>225</v>
      </c>
    </row>
    <row r="30">
      <c r="A30" s="4"/>
      <c r="B30" s="1"/>
    </row>
    <row r="31">
      <c r="A31" s="4" t="s">
        <v>28</v>
      </c>
      <c r="B31" s="7">
        <f>sum(B26:B29)</f>
        <v>3385.24</v>
      </c>
    </row>
    <row r="32">
      <c r="B32" s="7"/>
    </row>
    <row r="33">
      <c r="A33" s="4" t="s">
        <v>29</v>
      </c>
      <c r="B33" s="7">
        <f>B31*0.2</f>
        <v>677.048</v>
      </c>
    </row>
    <row r="34">
      <c r="B34" s="1"/>
    </row>
    <row r="35">
      <c r="A35" s="2" t="s">
        <v>30</v>
      </c>
      <c r="B35" s="8">
        <f>sum(B31,B33)</f>
        <v>4062.288</v>
      </c>
    </row>
    <row r="36">
      <c r="B36" s="1"/>
    </row>
    <row r="37">
      <c r="A37" s="2" t="s">
        <v>31</v>
      </c>
      <c r="B37" s="8">
        <f>B35*12</f>
        <v>48747.456</v>
      </c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71"/>
    <col customWidth="1" min="2" max="2" width="17.71"/>
    <col customWidth="1" min="3" max="3" width="13.29"/>
  </cols>
  <sheetData>
    <row r="1">
      <c r="B1" s="1"/>
    </row>
    <row r="2">
      <c r="B2" s="1"/>
    </row>
    <row r="3">
      <c r="A3" s="2" t="s">
        <v>0</v>
      </c>
      <c r="B3" s="3">
        <f>'Requirements Analysis - 1M Requests'!E58</f>
        <v>16298</v>
      </c>
      <c r="D3" s="2" t="s">
        <v>1</v>
      </c>
    </row>
    <row r="4">
      <c r="A4" s="4" t="s">
        <v>2</v>
      </c>
      <c r="B4" s="5">
        <f>roundup(B5/12/60/60)</f>
        <v>2</v>
      </c>
      <c r="C4" s="1"/>
      <c r="D4" s="5" t="s">
        <v>3</v>
      </c>
      <c r="E4" s="1"/>
    </row>
    <row r="5">
      <c r="A5" s="4" t="s">
        <v>5</v>
      </c>
      <c r="B5" s="1">
        <f>B6/20</f>
        <v>50000</v>
      </c>
      <c r="D5" s="4" t="s">
        <v>33</v>
      </c>
    </row>
    <row r="6">
      <c r="A6" s="2" t="s">
        <v>8</v>
      </c>
      <c r="B6" s="3">
        <v>1000000.0</v>
      </c>
      <c r="D6" s="4" t="s">
        <v>9</v>
      </c>
    </row>
    <row r="7">
      <c r="A7" s="2" t="s">
        <v>11</v>
      </c>
      <c r="B7" s="3">
        <v>150.0</v>
      </c>
    </row>
    <row r="8">
      <c r="A8" s="4" t="s">
        <v>13</v>
      </c>
      <c r="B8" s="1">
        <f>roundup(B4*0.5)+1</f>
        <v>2</v>
      </c>
    </row>
    <row r="9">
      <c r="A9" s="4" t="s">
        <v>15</v>
      </c>
      <c r="B9" s="1">
        <f>B8*24*31</f>
        <v>1488</v>
      </c>
    </row>
    <row r="10">
      <c r="B10" s="1"/>
    </row>
    <row r="11">
      <c r="A11" s="2" t="s">
        <v>16</v>
      </c>
      <c r="B11" s="3">
        <v>200.0</v>
      </c>
    </row>
    <row r="12">
      <c r="B12" s="1"/>
    </row>
    <row r="13">
      <c r="A13" s="4" t="s">
        <v>17</v>
      </c>
      <c r="B13" s="1">
        <f>B11*B6/1000/1000</f>
        <v>200</v>
      </c>
    </row>
    <row r="14">
      <c r="B14" s="1"/>
    </row>
    <row r="15">
      <c r="A15" s="4" t="s">
        <v>18</v>
      </c>
      <c r="B15" s="1">
        <f>B7*B6</f>
        <v>150000000</v>
      </c>
    </row>
    <row r="16">
      <c r="B16" s="1"/>
    </row>
    <row r="17">
      <c r="B17" s="1"/>
    </row>
    <row r="18">
      <c r="A18" s="2" t="s">
        <v>19</v>
      </c>
      <c r="B18" s="1"/>
    </row>
    <row r="19">
      <c r="A19" s="4" t="s">
        <v>20</v>
      </c>
      <c r="B19" s="6">
        <v>0.18</v>
      </c>
    </row>
    <row r="20">
      <c r="A20" s="4" t="s">
        <v>21</v>
      </c>
      <c r="B20" s="6">
        <v>0.05</v>
      </c>
    </row>
    <row r="21">
      <c r="A21" s="4" t="s">
        <v>22</v>
      </c>
      <c r="B21" s="6">
        <v>0.23</v>
      </c>
    </row>
    <row r="22">
      <c r="A22" s="4" t="s">
        <v>23</v>
      </c>
      <c r="B22" s="6">
        <v>0.06</v>
      </c>
    </row>
    <row r="23">
      <c r="B23" s="1"/>
    </row>
    <row r="24">
      <c r="B24" s="1"/>
    </row>
    <row r="25">
      <c r="A25" s="2" t="s">
        <v>24</v>
      </c>
      <c r="B25" s="1"/>
    </row>
    <row r="26">
      <c r="A26" s="4" t="s">
        <v>20</v>
      </c>
      <c r="B26" s="7">
        <f>B19*B3</f>
        <v>2933.64</v>
      </c>
    </row>
    <row r="27">
      <c r="A27" s="4" t="s">
        <v>25</v>
      </c>
      <c r="B27" s="7">
        <f>B20*B9</f>
        <v>74.4</v>
      </c>
    </row>
    <row r="28">
      <c r="A28" s="4" t="s">
        <v>26</v>
      </c>
      <c r="B28" s="7">
        <f>B21*B13</f>
        <v>46</v>
      </c>
    </row>
    <row r="29">
      <c r="A29" s="4" t="s">
        <v>27</v>
      </c>
      <c r="B29" s="7">
        <f>B22*B15/100000</f>
        <v>90</v>
      </c>
    </row>
    <row r="30">
      <c r="A30" s="4"/>
      <c r="B30" s="1"/>
    </row>
    <row r="31">
      <c r="A31" s="4" t="s">
        <v>28</v>
      </c>
      <c r="B31" s="7">
        <f>sum(B26:B29)</f>
        <v>3144.04</v>
      </c>
    </row>
    <row r="32">
      <c r="B32" s="7"/>
    </row>
    <row r="33">
      <c r="A33" s="4" t="s">
        <v>29</v>
      </c>
      <c r="B33" s="7">
        <f>B31*0.2</f>
        <v>628.808</v>
      </c>
    </row>
    <row r="34">
      <c r="B34" s="1"/>
    </row>
    <row r="35">
      <c r="A35" s="2" t="s">
        <v>30</v>
      </c>
      <c r="B35" s="8">
        <f>sum(B31,B33)</f>
        <v>3772.848</v>
      </c>
    </row>
    <row r="36">
      <c r="B36" s="1"/>
    </row>
    <row r="37">
      <c r="A37" s="2" t="s">
        <v>31</v>
      </c>
      <c r="B37" s="8">
        <f>B35*12</f>
        <v>45274.176</v>
      </c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71"/>
    <col customWidth="1" min="2" max="2" width="17.71"/>
    <col customWidth="1" min="3" max="3" width="13.29"/>
    <col customWidth="1" min="4" max="4" width="33.57"/>
    <col customWidth="1" min="7" max="7" width="29.43"/>
  </cols>
  <sheetData>
    <row r="1">
      <c r="B1" s="1"/>
    </row>
    <row r="2">
      <c r="B2" s="1"/>
    </row>
    <row r="3">
      <c r="A3" s="2" t="s">
        <v>0</v>
      </c>
      <c r="B3" s="3">
        <f>E58</f>
        <v>16298</v>
      </c>
      <c r="D3" s="2" t="s">
        <v>1</v>
      </c>
    </row>
    <row r="4">
      <c r="A4" s="4" t="s">
        <v>2</v>
      </c>
      <c r="B4" s="5">
        <f>roundup(B5/12/60/60)</f>
        <v>2</v>
      </c>
      <c r="C4" s="1"/>
      <c r="D4" s="5" t="s">
        <v>32</v>
      </c>
      <c r="E4" s="1"/>
    </row>
    <row r="5">
      <c r="A5" s="4" t="s">
        <v>5</v>
      </c>
      <c r="B5" s="1">
        <f>B6/20</f>
        <v>50000</v>
      </c>
      <c r="D5" s="4" t="s">
        <v>33</v>
      </c>
    </row>
    <row r="6">
      <c r="A6" s="2" t="s">
        <v>8</v>
      </c>
      <c r="B6" s="3">
        <v>1000000.0</v>
      </c>
      <c r="D6" s="4" t="s">
        <v>9</v>
      </c>
    </row>
    <row r="7">
      <c r="A7" s="2" t="s">
        <v>11</v>
      </c>
      <c r="B7" s="3">
        <v>150.0</v>
      </c>
    </row>
    <row r="8">
      <c r="A8" s="4" t="s">
        <v>13</v>
      </c>
      <c r="B8" s="1">
        <f>roundup(B4*0.5)+1</f>
        <v>2</v>
      </c>
    </row>
    <row r="9">
      <c r="A9" s="4" t="s">
        <v>15</v>
      </c>
      <c r="B9" s="1">
        <f>B8*24*31</f>
        <v>1488</v>
      </c>
      <c r="D9" s="2" t="s">
        <v>34</v>
      </c>
    </row>
    <row r="10">
      <c r="B10" s="1"/>
    </row>
    <row r="11">
      <c r="A11" s="2" t="s">
        <v>16</v>
      </c>
      <c r="B11" s="3">
        <v>200.0</v>
      </c>
      <c r="D11" s="4" t="s">
        <v>35</v>
      </c>
      <c r="E11" s="9">
        <v>2000.0</v>
      </c>
    </row>
    <row r="12">
      <c r="B12" s="1"/>
      <c r="D12" s="4" t="s">
        <v>36</v>
      </c>
      <c r="E12" s="4">
        <v>1.0</v>
      </c>
    </row>
    <row r="13">
      <c r="A13" s="4" t="s">
        <v>17</v>
      </c>
      <c r="B13" s="1">
        <f>B11*B6/1000/1000</f>
        <v>200</v>
      </c>
      <c r="D13" s="4" t="s">
        <v>37</v>
      </c>
      <c r="E13" s="1">
        <f>E12*E11</f>
        <v>2000</v>
      </c>
    </row>
    <row r="14">
      <c r="B14" s="1"/>
    </row>
    <row r="15">
      <c r="A15" s="4" t="s">
        <v>18</v>
      </c>
      <c r="B15" s="1">
        <f>B7*B6</f>
        <v>150000000</v>
      </c>
      <c r="D15" s="4" t="s">
        <v>38</v>
      </c>
      <c r="E15" s="4">
        <v>4.0</v>
      </c>
    </row>
    <row r="16">
      <c r="B16" s="1"/>
      <c r="D16" s="4" t="s">
        <v>39</v>
      </c>
      <c r="E16" s="4">
        <v>4.0</v>
      </c>
    </row>
    <row r="17">
      <c r="B17" s="1"/>
      <c r="D17" s="4" t="s">
        <v>40</v>
      </c>
      <c r="E17">
        <f>E16*E15</f>
        <v>16</v>
      </c>
    </row>
    <row r="18">
      <c r="A18" s="2" t="s">
        <v>19</v>
      </c>
      <c r="B18" s="1"/>
    </row>
    <row r="19">
      <c r="A19" s="4" t="s">
        <v>20</v>
      </c>
      <c r="B19" s="6">
        <v>0.18</v>
      </c>
      <c r="D19" s="4" t="s">
        <v>41</v>
      </c>
      <c r="E19" s="9">
        <v>500.0</v>
      </c>
    </row>
    <row r="20">
      <c r="A20" s="4" t="s">
        <v>21</v>
      </c>
      <c r="B20" s="6">
        <v>0.05</v>
      </c>
      <c r="D20" s="4" t="s">
        <v>42</v>
      </c>
      <c r="E20" s="4">
        <v>1.0</v>
      </c>
    </row>
    <row r="21">
      <c r="A21" s="4" t="s">
        <v>22</v>
      </c>
      <c r="B21" s="6">
        <v>0.23</v>
      </c>
      <c r="D21" s="4" t="s">
        <v>43</v>
      </c>
      <c r="E21" s="1">
        <f>E20*E19</f>
        <v>500</v>
      </c>
    </row>
    <row r="22">
      <c r="A22" s="4" t="s">
        <v>23</v>
      </c>
      <c r="B22" s="6">
        <v>0.06</v>
      </c>
    </row>
    <row r="23">
      <c r="B23" s="1"/>
      <c r="D23" s="2" t="s">
        <v>44</v>
      </c>
      <c r="E23" s="10">
        <f>E13+E17+E21</f>
        <v>2516</v>
      </c>
      <c r="F23" s="2" t="s">
        <v>45</v>
      </c>
    </row>
    <row r="24">
      <c r="B24" s="1"/>
    </row>
    <row r="25">
      <c r="A25" s="2" t="s">
        <v>24</v>
      </c>
      <c r="B25" s="1"/>
      <c r="D25" s="4" t="s">
        <v>46</v>
      </c>
      <c r="E25" s="9">
        <v>500.0</v>
      </c>
    </row>
    <row r="26">
      <c r="A26" s="4" t="s">
        <v>20</v>
      </c>
      <c r="B26" s="7">
        <f>B19*B3</f>
        <v>2933.64</v>
      </c>
      <c r="D26" s="4" t="s">
        <v>47</v>
      </c>
      <c r="E26" s="9">
        <v>500.0</v>
      </c>
    </row>
    <row r="27">
      <c r="A27" s="4" t="s">
        <v>25</v>
      </c>
      <c r="B27" s="7">
        <f>B20*B9</f>
        <v>74.4</v>
      </c>
      <c r="D27" s="4"/>
      <c r="E27" s="9"/>
    </row>
    <row r="28">
      <c r="A28" s="4" t="s">
        <v>26</v>
      </c>
      <c r="B28" s="7">
        <f>B21*B13</f>
        <v>46</v>
      </c>
      <c r="D28" s="4" t="s">
        <v>48</v>
      </c>
      <c r="E28" s="11">
        <f>sum(E25:E27)</f>
        <v>1000</v>
      </c>
    </row>
    <row r="29">
      <c r="A29" s="4" t="s">
        <v>27</v>
      </c>
      <c r="B29" s="7">
        <f>B22*B15/100000</f>
        <v>90</v>
      </c>
      <c r="D29" s="2" t="s">
        <v>49</v>
      </c>
      <c r="E29" s="11">
        <f>E28*2</f>
        <v>2000</v>
      </c>
    </row>
    <row r="30">
      <c r="A30" s="4"/>
      <c r="B30" s="1"/>
    </row>
    <row r="31">
      <c r="A31" s="4" t="s">
        <v>28</v>
      </c>
      <c r="B31" s="7">
        <f>sum(B26:B29)</f>
        <v>3144.04</v>
      </c>
      <c r="D31" s="4" t="s">
        <v>50</v>
      </c>
      <c r="E31" s="1">
        <f>E29*E23</f>
        <v>5032000</v>
      </c>
      <c r="F31" s="4" t="s">
        <v>45</v>
      </c>
    </row>
    <row r="32">
      <c r="B32" s="7"/>
      <c r="D32" s="2" t="s">
        <v>51</v>
      </c>
      <c r="E32" s="10">
        <f>E31/1000</f>
        <v>5032</v>
      </c>
      <c r="F32" s="2" t="s">
        <v>52</v>
      </c>
    </row>
    <row r="33">
      <c r="A33" s="4" t="s">
        <v>29</v>
      </c>
      <c r="B33" s="7">
        <f>B31*0.2</f>
        <v>628.808</v>
      </c>
    </row>
    <row r="34">
      <c r="B34" s="1"/>
    </row>
    <row r="35">
      <c r="A35" s="2" t="s">
        <v>30</v>
      </c>
      <c r="B35" s="8">
        <f>sum(B31,B33)</f>
        <v>3772.848</v>
      </c>
      <c r="D35" s="2" t="s">
        <v>53</v>
      </c>
    </row>
    <row r="36">
      <c r="B36" s="1"/>
    </row>
    <row r="37">
      <c r="A37" s="2" t="s">
        <v>31</v>
      </c>
      <c r="B37" s="8">
        <f>B35*12</f>
        <v>45274.176</v>
      </c>
      <c r="D37" s="4" t="s">
        <v>35</v>
      </c>
      <c r="E37" s="9">
        <v>15.0</v>
      </c>
    </row>
    <row r="38">
      <c r="B38" s="1"/>
      <c r="D38" s="4" t="s">
        <v>36</v>
      </c>
      <c r="E38" s="4">
        <v>1.0</v>
      </c>
    </row>
    <row r="39">
      <c r="B39" s="1"/>
      <c r="D39" s="4" t="s">
        <v>37</v>
      </c>
      <c r="E39" s="1">
        <f>E38*E37</f>
        <v>15</v>
      </c>
    </row>
    <row r="40">
      <c r="B40" s="1"/>
    </row>
    <row r="41">
      <c r="B41" s="1"/>
      <c r="D41" s="4" t="s">
        <v>38</v>
      </c>
      <c r="E41" s="4">
        <v>4.0</v>
      </c>
    </row>
    <row r="42">
      <c r="B42" s="1"/>
      <c r="D42" s="4" t="s">
        <v>39</v>
      </c>
      <c r="E42" s="4">
        <v>4.0</v>
      </c>
    </row>
    <row r="43">
      <c r="B43" s="1"/>
      <c r="D43" s="4" t="s">
        <v>40</v>
      </c>
      <c r="E43">
        <f>E42*E41</f>
        <v>16</v>
      </c>
    </row>
    <row r="44">
      <c r="B44" s="1"/>
    </row>
    <row r="45">
      <c r="B45" s="1"/>
      <c r="D45" s="4" t="s">
        <v>41</v>
      </c>
      <c r="E45" s="9">
        <v>100.0</v>
      </c>
    </row>
    <row r="46">
      <c r="B46" s="1"/>
      <c r="D46" s="4" t="s">
        <v>42</v>
      </c>
      <c r="E46" s="4">
        <v>1.0</v>
      </c>
    </row>
    <row r="47">
      <c r="B47" s="1"/>
      <c r="D47" s="4" t="s">
        <v>43</v>
      </c>
      <c r="E47" s="1">
        <f>E46*E45</f>
        <v>100</v>
      </c>
    </row>
    <row r="48">
      <c r="B48" s="1"/>
    </row>
    <row r="49">
      <c r="B49" s="1"/>
      <c r="D49" s="2" t="s">
        <v>44</v>
      </c>
      <c r="E49" s="10">
        <f>E39+E43+E47</f>
        <v>131</v>
      </c>
      <c r="F49" s="2" t="s">
        <v>45</v>
      </c>
    </row>
    <row r="50">
      <c r="B50" s="1"/>
    </row>
    <row r="51">
      <c r="B51" s="1"/>
      <c r="D51" s="4" t="s">
        <v>54</v>
      </c>
      <c r="E51" s="9">
        <v>43000.0</v>
      </c>
      <c r="F51" s="12" t="s">
        <v>55</v>
      </c>
    </row>
    <row r="52">
      <c r="B52" s="1"/>
      <c r="D52" s="2" t="s">
        <v>56</v>
      </c>
      <c r="E52" s="11">
        <f>E51*2</f>
        <v>86000</v>
      </c>
    </row>
    <row r="53">
      <c r="B53" s="1"/>
    </row>
    <row r="54">
      <c r="B54" s="1"/>
      <c r="D54" s="4" t="s">
        <v>50</v>
      </c>
      <c r="E54" s="1">
        <f>E52*E49</f>
        <v>11266000</v>
      </c>
      <c r="F54" s="4" t="s">
        <v>45</v>
      </c>
    </row>
    <row r="55">
      <c r="B55" s="1"/>
      <c r="D55" s="2" t="s">
        <v>51</v>
      </c>
      <c r="E55" s="10">
        <f>E54/1000</f>
        <v>11266</v>
      </c>
      <c r="F55" s="2" t="s">
        <v>52</v>
      </c>
    </row>
    <row r="56">
      <c r="B56" s="1"/>
      <c r="E56" s="1"/>
    </row>
    <row r="57">
      <c r="B57" s="1"/>
    </row>
    <row r="58">
      <c r="B58" s="1"/>
      <c r="D58" s="2" t="s">
        <v>57</v>
      </c>
      <c r="E58" s="10">
        <f>sum(E55,E32)</f>
        <v>16298</v>
      </c>
      <c r="F58" s="2" t="s">
        <v>52</v>
      </c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</sheetData>
  <drawing r:id="rId1"/>
</worksheet>
</file>