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ng-Hoon Byun\Desktop\NCDOT\Phase 3\2. Mr\Hendersonville\"/>
    </mc:Choice>
  </mc:AlternateContent>
  <bookViews>
    <workbookView xWindow="930" yWindow="105" windowWidth="17070" windowHeight="14100" activeTab="1"/>
  </bookViews>
  <sheets>
    <sheet name="3" sheetId="5" r:id="rId1"/>
    <sheet name="2" sheetId="4" r:id="rId2"/>
    <sheet name="1" sheetId="3" r:id="rId3"/>
  </sheets>
  <externalReferences>
    <externalReference r:id="rId4"/>
  </externalReferences>
  <definedNames>
    <definedName name="solver_adj" localSheetId="1" hidden="1">[1]Sheet1!$A$3:$B$3</definedName>
    <definedName name="solver_adj" localSheetId="0" hidden="1">[1]Sheet1!$A$3:$B$3</definedName>
    <definedName name="solver_cvg" localSheetId="1" hidden="1">0.0001</definedName>
    <definedName name="solver_cvg" localSheetId="0" hidden="1">0.0001</definedName>
    <definedName name="solver_drv" localSheetId="1" hidden="1">2</definedName>
    <definedName name="solver_drv" localSheetId="0" hidden="1">2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[1]Sheet1!$C$3</definedName>
    <definedName name="solver_opt" localSheetId="0" hidden="1">[1]Sheet1!$C$3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2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3</definedName>
    <definedName name="solver_typ" localSheetId="0" hidden="1">3</definedName>
    <definedName name="solver_val" localSheetId="1" hidden="1">98</definedName>
    <definedName name="solver_val" localSheetId="0" hidden="1">98</definedName>
    <definedName name="solver_ver" localSheetId="1" hidden="1">3</definedName>
    <definedName name="solver_ver" localSheetId="0" hidden="1">3</definedName>
  </definedNames>
  <calcPr calcId="171027"/>
</workbook>
</file>

<file path=xl/calcChain.xml><?xml version="1.0" encoding="utf-8"?>
<calcChain xmlns="http://schemas.openxmlformats.org/spreadsheetml/2006/main">
  <c r="N29" i="5" l="1"/>
  <c r="P29" i="5" s="1"/>
  <c r="Q29" i="5" s="1"/>
  <c r="R29" i="5" s="1"/>
  <c r="N22" i="5"/>
  <c r="M22" i="5"/>
  <c r="P22" i="5" s="1"/>
  <c r="J22" i="5"/>
  <c r="E22" i="5"/>
  <c r="G22" i="5" s="1"/>
  <c r="H22" i="5" s="1"/>
  <c r="P21" i="5"/>
  <c r="N21" i="5"/>
  <c r="O21" i="5" s="1"/>
  <c r="M21" i="5"/>
  <c r="J21" i="5"/>
  <c r="E21" i="5"/>
  <c r="F21" i="5" s="1"/>
  <c r="N20" i="5"/>
  <c r="M20" i="5"/>
  <c r="P20" i="5" s="1"/>
  <c r="Q20" i="5" s="1"/>
  <c r="R20" i="5" s="1"/>
  <c r="J20" i="5"/>
  <c r="F20" i="5"/>
  <c r="E20" i="5"/>
  <c r="G20" i="5" s="1"/>
  <c r="H20" i="5" s="1"/>
  <c r="P19" i="5"/>
  <c r="N19" i="5"/>
  <c r="M19" i="5"/>
  <c r="J19" i="5"/>
  <c r="E19" i="5"/>
  <c r="F19" i="5" s="1"/>
  <c r="N18" i="5"/>
  <c r="M18" i="5"/>
  <c r="P18" i="5" s="1"/>
  <c r="Q18" i="5" s="1"/>
  <c r="R18" i="5" s="1"/>
  <c r="J18" i="5"/>
  <c r="E18" i="5"/>
  <c r="G18" i="5" s="1"/>
  <c r="H18" i="5" s="1"/>
  <c r="N17" i="5"/>
  <c r="M17" i="5"/>
  <c r="P17" i="5" s="1"/>
  <c r="Q17" i="5" s="1"/>
  <c r="R17" i="5" s="1"/>
  <c r="J17" i="5"/>
  <c r="F17" i="5"/>
  <c r="E17" i="5"/>
  <c r="G17" i="5" s="1"/>
  <c r="H17" i="5" s="1"/>
  <c r="N16" i="5"/>
  <c r="M16" i="5"/>
  <c r="P16" i="5" s="1"/>
  <c r="J16" i="5"/>
  <c r="E16" i="5"/>
  <c r="G16" i="5" s="1"/>
  <c r="H16" i="5" s="1"/>
  <c r="O15" i="5"/>
  <c r="N15" i="5"/>
  <c r="M15" i="5"/>
  <c r="P15" i="5" s="1"/>
  <c r="J15" i="5"/>
  <c r="E15" i="5"/>
  <c r="F15" i="5" s="1"/>
  <c r="N14" i="5"/>
  <c r="M14" i="5"/>
  <c r="P14" i="5" s="1"/>
  <c r="Q14" i="5" s="1"/>
  <c r="R14" i="5" s="1"/>
  <c r="J14" i="5"/>
  <c r="E14" i="5"/>
  <c r="G14" i="5" s="1"/>
  <c r="H14" i="5" s="1"/>
  <c r="N13" i="5"/>
  <c r="M13" i="5"/>
  <c r="P13" i="5" s="1"/>
  <c r="J13" i="5"/>
  <c r="E13" i="5"/>
  <c r="F13" i="5" s="1"/>
  <c r="N12" i="5"/>
  <c r="M12" i="5"/>
  <c r="P12" i="5" s="1"/>
  <c r="J12" i="5"/>
  <c r="E12" i="5"/>
  <c r="G12" i="5" s="1"/>
  <c r="H12" i="5" s="1"/>
  <c r="N11" i="5"/>
  <c r="M11" i="5"/>
  <c r="P11" i="5" s="1"/>
  <c r="Q11" i="5" s="1"/>
  <c r="R11" i="5" s="1"/>
  <c r="J11" i="5"/>
  <c r="E11" i="5"/>
  <c r="G11" i="5" s="1"/>
  <c r="H11" i="5" s="1"/>
  <c r="N10" i="5"/>
  <c r="M10" i="5"/>
  <c r="P10" i="5" s="1"/>
  <c r="Q10" i="5" s="1"/>
  <c r="R10" i="5" s="1"/>
  <c r="J10" i="5"/>
  <c r="G10" i="5"/>
  <c r="H10" i="5" s="1"/>
  <c r="E10" i="5"/>
  <c r="F10" i="5" s="1"/>
  <c r="P9" i="5"/>
  <c r="N9" i="5"/>
  <c r="M9" i="5"/>
  <c r="J9" i="5"/>
  <c r="E9" i="5"/>
  <c r="F9" i="5" s="1"/>
  <c r="N8" i="5"/>
  <c r="M8" i="5"/>
  <c r="P8" i="5" s="1"/>
  <c r="J8" i="5"/>
  <c r="E8" i="5"/>
  <c r="G8" i="5" s="1"/>
  <c r="H8" i="5" s="1"/>
  <c r="Q21" i="5" l="1"/>
  <c r="R21" i="5" s="1"/>
  <c r="Q9" i="5"/>
  <c r="R9" i="5" s="1"/>
  <c r="O11" i="5"/>
  <c r="Q13" i="5"/>
  <c r="R13" i="5" s="1"/>
  <c r="Q15" i="5"/>
  <c r="R15" i="5" s="1"/>
  <c r="O16" i="5"/>
  <c r="Q19" i="5"/>
  <c r="R19" i="5" s="1"/>
  <c r="O8" i="5"/>
  <c r="O9" i="5"/>
  <c r="O12" i="5"/>
  <c r="Q16" i="5"/>
  <c r="R16" i="5" s="1"/>
  <c r="O19" i="5"/>
  <c r="O20" i="5"/>
  <c r="Q8" i="5"/>
  <c r="R8" i="5" s="1"/>
  <c r="Q12" i="5"/>
  <c r="R12" i="5" s="1"/>
  <c r="F11" i="5"/>
  <c r="F14" i="5"/>
  <c r="F18" i="5"/>
  <c r="Q22" i="5"/>
  <c r="R22" i="5" s="1"/>
  <c r="G15" i="5"/>
  <c r="H15" i="5" s="1"/>
  <c r="G19" i="5"/>
  <c r="H19" i="5" s="1"/>
  <c r="F22" i="5"/>
  <c r="F8" i="5"/>
  <c r="G9" i="5"/>
  <c r="H9" i="5" s="1"/>
  <c r="O10" i="5"/>
  <c r="F12" i="5"/>
  <c r="G13" i="5"/>
  <c r="H13" i="5" s="1"/>
  <c r="O14" i="5"/>
  <c r="F16" i="5"/>
  <c r="O18" i="5"/>
  <c r="G21" i="5"/>
  <c r="H21" i="5" s="1"/>
  <c r="O22" i="5"/>
  <c r="O13" i="5"/>
  <c r="O17" i="5"/>
  <c r="Q11" i="3" l="1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8" i="3"/>
  <c r="P10" i="4" l="1"/>
  <c r="P11" i="4"/>
  <c r="P12" i="4"/>
  <c r="P13" i="4"/>
  <c r="P14" i="4"/>
  <c r="P15" i="4"/>
  <c r="P16" i="4"/>
  <c r="P17" i="4"/>
  <c r="P18" i="4"/>
  <c r="P19" i="4"/>
  <c r="P20" i="4"/>
  <c r="P21" i="4"/>
  <c r="P22" i="4"/>
  <c r="N29" i="4" l="1"/>
  <c r="P29" i="4" s="1"/>
  <c r="Q29" i="4" s="1"/>
  <c r="R29" i="4" s="1"/>
  <c r="N22" i="4"/>
  <c r="O22" i="4" s="1"/>
  <c r="M22" i="4"/>
  <c r="J22" i="4"/>
  <c r="E22" i="4"/>
  <c r="G22" i="4" s="1"/>
  <c r="H22" i="4" s="1"/>
  <c r="N21" i="4"/>
  <c r="O21" i="4" s="1"/>
  <c r="M21" i="4"/>
  <c r="J21" i="4"/>
  <c r="E21" i="4"/>
  <c r="F21" i="4" s="1"/>
  <c r="N20" i="4"/>
  <c r="M20" i="4"/>
  <c r="J20" i="4"/>
  <c r="E20" i="4"/>
  <c r="G20" i="4" s="1"/>
  <c r="H20" i="4" s="1"/>
  <c r="N19" i="4"/>
  <c r="M19" i="4"/>
  <c r="J19" i="4"/>
  <c r="E19" i="4"/>
  <c r="G19" i="4" s="1"/>
  <c r="H19" i="4" s="1"/>
  <c r="N18" i="4"/>
  <c r="M18" i="4"/>
  <c r="J18" i="4"/>
  <c r="E18" i="4"/>
  <c r="G18" i="4" s="1"/>
  <c r="H18" i="4" s="1"/>
  <c r="N17" i="4"/>
  <c r="M17" i="4"/>
  <c r="J17" i="4"/>
  <c r="E17" i="4"/>
  <c r="F17" i="4" s="1"/>
  <c r="N16" i="4"/>
  <c r="M16" i="4"/>
  <c r="O16" i="4" s="1"/>
  <c r="J16" i="4"/>
  <c r="E16" i="4"/>
  <c r="G16" i="4" s="1"/>
  <c r="H16" i="4" s="1"/>
  <c r="N15" i="4"/>
  <c r="M15" i="4"/>
  <c r="O15" i="4" s="1"/>
  <c r="J15" i="4"/>
  <c r="E15" i="4"/>
  <c r="G15" i="4" s="1"/>
  <c r="H15" i="4" s="1"/>
  <c r="N14" i="4"/>
  <c r="M14" i="4"/>
  <c r="J14" i="4"/>
  <c r="E14" i="4"/>
  <c r="G14" i="4" s="1"/>
  <c r="H14" i="4" s="1"/>
  <c r="N13" i="4"/>
  <c r="M13" i="4"/>
  <c r="J13" i="4"/>
  <c r="E13" i="4"/>
  <c r="F13" i="4" s="1"/>
  <c r="N12" i="4"/>
  <c r="M12" i="4"/>
  <c r="J12" i="4"/>
  <c r="E12" i="4"/>
  <c r="G12" i="4" s="1"/>
  <c r="H12" i="4" s="1"/>
  <c r="N11" i="4"/>
  <c r="M11" i="4"/>
  <c r="J11" i="4"/>
  <c r="E11" i="4"/>
  <c r="G11" i="4" s="1"/>
  <c r="H11" i="4" s="1"/>
  <c r="N10" i="4"/>
  <c r="M10" i="4"/>
  <c r="J10" i="4"/>
  <c r="E10" i="4"/>
  <c r="G10" i="4" s="1"/>
  <c r="H10" i="4" s="1"/>
  <c r="N9" i="4"/>
  <c r="M9" i="4"/>
  <c r="P9" i="4" s="1"/>
  <c r="J9" i="4"/>
  <c r="E9" i="4"/>
  <c r="F9" i="4" s="1"/>
  <c r="N8" i="4"/>
  <c r="M8" i="4"/>
  <c r="P8" i="4" s="1"/>
  <c r="J8" i="4"/>
  <c r="E8" i="4"/>
  <c r="G8" i="4" s="1"/>
  <c r="H8" i="4" s="1"/>
  <c r="O18" i="4" l="1"/>
  <c r="O14" i="4"/>
  <c r="Q14" i="4" s="1"/>
  <c r="R14" i="4" s="1"/>
  <c r="O19" i="4"/>
  <c r="Q19" i="4" s="1"/>
  <c r="R19" i="4" s="1"/>
  <c r="O17" i="4"/>
  <c r="Q17" i="4" s="1"/>
  <c r="R17" i="4" s="1"/>
  <c r="O8" i="4"/>
  <c r="Q8" i="4" s="1"/>
  <c r="R8" i="4" s="1"/>
  <c r="O12" i="4"/>
  <c r="Q12" i="4" s="1"/>
  <c r="R12" i="4" s="1"/>
  <c r="O9" i="4"/>
  <c r="Q9" i="4" s="1"/>
  <c r="R9" i="4" s="1"/>
  <c r="O20" i="4"/>
  <c r="Q20" i="4" s="1"/>
  <c r="R20" i="4" s="1"/>
  <c r="O11" i="4"/>
  <c r="Q11" i="4" s="1"/>
  <c r="R11" i="4" s="1"/>
  <c r="Q21" i="4"/>
  <c r="R21" i="4" s="1"/>
  <c r="O13" i="4"/>
  <c r="Q13" i="4" s="1"/>
  <c r="R13" i="4" s="1"/>
  <c r="O10" i="4"/>
  <c r="Q10" i="4" s="1"/>
  <c r="R10" i="4" s="1"/>
  <c r="Q16" i="4"/>
  <c r="R16" i="4" s="1"/>
  <c r="G21" i="4"/>
  <c r="H21" i="4" s="1"/>
  <c r="G17" i="4"/>
  <c r="H17" i="4" s="1"/>
  <c r="G13" i="4"/>
  <c r="H13" i="4" s="1"/>
  <c r="G9" i="4"/>
  <c r="H9" i="4" s="1"/>
  <c r="Q18" i="4"/>
  <c r="R18" i="4" s="1"/>
  <c r="F8" i="4"/>
  <c r="F12" i="4"/>
  <c r="F16" i="4"/>
  <c r="F20" i="4"/>
  <c r="Q22" i="4"/>
  <c r="R22" i="4" s="1"/>
  <c r="Q15" i="4"/>
  <c r="R15" i="4" s="1"/>
  <c r="F11" i="4"/>
  <c r="F15" i="4"/>
  <c r="F19" i="4"/>
  <c r="F10" i="4"/>
  <c r="F14" i="4"/>
  <c r="F18" i="4"/>
  <c r="F22" i="4"/>
  <c r="N29" i="3"/>
  <c r="P29" i="3" s="1"/>
  <c r="Q29" i="3" s="1"/>
  <c r="R29" i="3" s="1"/>
  <c r="J9" i="3" l="1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8" i="3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8" i="3"/>
  <c r="G8" i="3" s="1"/>
  <c r="H8" i="3" s="1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N8" i="3"/>
  <c r="M8" i="3"/>
  <c r="O8" i="3" l="1"/>
  <c r="G17" i="3"/>
  <c r="H17" i="3" s="1"/>
  <c r="G11" i="3"/>
  <c r="H11" i="3" s="1"/>
  <c r="F8" i="3"/>
  <c r="P8" i="3" l="1"/>
  <c r="Q8" i="3" s="1"/>
  <c r="O9" i="3"/>
  <c r="P9" i="3" s="1"/>
  <c r="Q9" i="3" s="1"/>
  <c r="O10" i="3"/>
  <c r="P10" i="3" s="1"/>
  <c r="Q10" i="3" s="1"/>
  <c r="O11" i="3"/>
  <c r="P11" i="3" s="1"/>
  <c r="O12" i="3"/>
  <c r="P12" i="3" s="1"/>
  <c r="Q12" i="3" s="1"/>
  <c r="O13" i="3"/>
  <c r="P13" i="3" s="1"/>
  <c r="Q13" i="3" s="1"/>
  <c r="O14" i="3"/>
  <c r="P14" i="3" s="1"/>
  <c r="Q14" i="3" s="1"/>
  <c r="O15" i="3"/>
  <c r="P15" i="3" s="1"/>
  <c r="Q15" i="3" s="1"/>
  <c r="O16" i="3"/>
  <c r="P16" i="3" s="1"/>
  <c r="Q16" i="3" s="1"/>
  <c r="O17" i="3"/>
  <c r="P17" i="3" s="1"/>
  <c r="Q17" i="3" s="1"/>
  <c r="O18" i="3"/>
  <c r="P18" i="3" s="1"/>
  <c r="Q18" i="3" s="1"/>
  <c r="O19" i="3"/>
  <c r="P19" i="3" s="1"/>
  <c r="Q19" i="3" s="1"/>
  <c r="O20" i="3"/>
  <c r="P20" i="3" s="1"/>
  <c r="Q20" i="3" s="1"/>
  <c r="O21" i="3"/>
  <c r="P21" i="3" s="1"/>
  <c r="Q21" i="3" s="1"/>
  <c r="O22" i="3"/>
  <c r="P22" i="3" s="1"/>
  <c r="Q22" i="3" s="1"/>
  <c r="G22" i="3" l="1"/>
  <c r="H22" i="3" s="1"/>
  <c r="G21" i="3"/>
  <c r="H21" i="3" s="1"/>
  <c r="G20" i="3"/>
  <c r="H20" i="3" s="1"/>
  <c r="G19" i="3"/>
  <c r="H19" i="3" s="1"/>
  <c r="G18" i="3"/>
  <c r="H18" i="3" s="1"/>
  <c r="G16" i="3"/>
  <c r="H16" i="3" s="1"/>
  <c r="G15" i="3"/>
  <c r="H15" i="3" s="1"/>
  <c r="G14" i="3"/>
  <c r="H14" i="3" s="1"/>
  <c r="G13" i="3"/>
  <c r="H13" i="3" s="1"/>
  <c r="G12" i="3"/>
  <c r="H12" i="3" s="1"/>
  <c r="G10" i="3"/>
  <c r="H10" i="3" s="1"/>
  <c r="G9" i="3"/>
  <c r="H9" i="3" s="1"/>
</calcChain>
</file>

<file path=xl/sharedStrings.xml><?xml version="1.0" encoding="utf-8"?>
<sst xmlns="http://schemas.openxmlformats.org/spreadsheetml/2006/main" count="72" uniqueCount="24">
  <si>
    <t>Step</t>
    <phoneticPr fontId="1" type="noConversion"/>
  </si>
  <si>
    <t>before confining</t>
    <phoneticPr fontId="1" type="noConversion"/>
  </si>
  <si>
    <t>after confining</t>
    <phoneticPr fontId="1" type="noConversion"/>
  </si>
  <si>
    <t>Resilient strain []</t>
    <phoneticPr fontId="1" type="noConversion"/>
  </si>
  <si>
    <t>Resilient displ 1 [mm]</t>
    <phoneticPr fontId="1" type="noConversion"/>
  </si>
  <si>
    <t>Resilient displ 2 [mm]</t>
    <phoneticPr fontId="1" type="noConversion"/>
  </si>
  <si>
    <t>Resilient avg displ  [mm]</t>
    <phoneticPr fontId="1" type="noConversion"/>
  </si>
  <si>
    <t>HorizontalConfining [kPa]</t>
    <phoneticPr fontId="1" type="noConversion"/>
  </si>
  <si>
    <t>Vertical dynamic [kPa]</t>
    <phoneticPr fontId="1" type="noConversion"/>
  </si>
  <si>
    <t>Vertical Confining [kPa]</t>
    <phoneticPr fontId="1" type="noConversion"/>
  </si>
  <si>
    <t>Confining pressure [kPa]</t>
    <phoneticPr fontId="1" type="noConversion"/>
  </si>
  <si>
    <t>Bulk stress [psi]</t>
    <phoneticPr fontId="1" type="noConversion"/>
  </si>
  <si>
    <t>Confining pressure [psi]</t>
    <phoneticPr fontId="1" type="noConversion"/>
  </si>
  <si>
    <t>Bulk stress [kPa]</t>
    <phoneticPr fontId="1" type="noConversion"/>
  </si>
  <si>
    <t>Deviator stress [psi]</t>
    <phoneticPr fontId="1" type="noConversion"/>
  </si>
  <si>
    <t>Volume [m^3]</t>
    <phoneticPr fontId="1" type="noConversion"/>
  </si>
  <si>
    <t>Mass [kN]</t>
    <phoneticPr fontId="1" type="noConversion"/>
  </si>
  <si>
    <t>Mass [kg]</t>
    <phoneticPr fontId="1" type="noConversion"/>
  </si>
  <si>
    <t>Mass [kg/layer]</t>
    <phoneticPr fontId="1" type="noConversion"/>
  </si>
  <si>
    <t>Resilient modulus [psi]</t>
    <phoneticPr fontId="1" type="noConversion"/>
  </si>
  <si>
    <t>Resilient modulus [MPa]</t>
    <phoneticPr fontId="1" type="noConversion"/>
  </si>
  <si>
    <r>
      <t>Resilient displ 1 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Calibri"/>
        <family val="2"/>
        <charset val="129"/>
        <scheme val="minor"/>
      </rPr>
      <t>m]</t>
    </r>
    <phoneticPr fontId="1" type="noConversion"/>
  </si>
  <si>
    <t>Resilient displ 2 [μm]</t>
    <phoneticPr fontId="1" type="noConversion"/>
  </si>
  <si>
    <t>Unit weight  [kN/m3]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</si>
</sst>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"/>
    <numFmt numFmtId="167" formatCode="0.00000"/>
  </numFmts>
  <fonts count="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2" fontId="0" fillId="0" borderId="0" xfId="0" applyNumberFormat="1">
      <alignment vertical="center"/>
    </xf>
    <xf numFmtId="166" fontId="0" fillId="0" borderId="0" xfId="0" applyNumberFormat="1">
      <alignment vertical="center"/>
    </xf>
    <xf numFmtId="0" fontId="0" fillId="4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6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164" fontId="0" fillId="0" borderId="0" xfId="0" applyNumberFormat="1" applyFill="1">
      <alignment vertical="center"/>
    </xf>
    <xf numFmtId="0" fontId="0" fillId="5" borderId="1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4" xfId="0" applyFill="1" applyBorder="1">
      <alignment vertical="center"/>
    </xf>
    <xf numFmtId="166" fontId="0" fillId="5" borderId="0" xfId="0" applyNumberFormat="1" applyFill="1">
      <alignment vertical="center"/>
    </xf>
    <xf numFmtId="167" fontId="0" fillId="0" borderId="0" xfId="0" applyNumberFormat="1">
      <alignment vertical="center"/>
    </xf>
    <xf numFmtId="166" fontId="0" fillId="5" borderId="0" xfId="0" applyNumberFormat="1" applyFont="1" applyFill="1">
      <alignment vertical="center"/>
    </xf>
    <xf numFmtId="0" fontId="2" fillId="0" borderId="0" xfId="0" applyFont="1" applyFill="1">
      <alignment vertical="center"/>
    </xf>
    <xf numFmtId="166" fontId="0" fillId="0" borderId="0" xfId="0" applyNumberForma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0746541354196"/>
          <c:y val="2.6038646382084779E-2"/>
          <c:w val="0.76982338293218189"/>
          <c:h val="0.8285433190913423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'1'!$H$8:$H$22</c:f>
              <c:numCache>
                <c:formatCode>0.0</c:formatCode>
                <c:ptCount val="15"/>
                <c:pt idx="0">
                  <c:v>11.986947063089197</c:v>
                </c:pt>
                <c:pt idx="1">
                  <c:v>15.039883973894126</c:v>
                </c:pt>
                <c:pt idx="2">
                  <c:v>17.940536620739667</c:v>
                </c:pt>
                <c:pt idx="3">
                  <c:v>20.065264684554027</c:v>
                </c:pt>
                <c:pt idx="4">
                  <c:v>24.989122552574333</c:v>
                </c:pt>
                <c:pt idx="5">
                  <c:v>29.949238578680205</c:v>
                </c:pt>
                <c:pt idx="6">
                  <c:v>39.738941261783907</c:v>
                </c:pt>
                <c:pt idx="7">
                  <c:v>49.796954314720807</c:v>
                </c:pt>
                <c:pt idx="8">
                  <c:v>59.811457577955046</c:v>
                </c:pt>
                <c:pt idx="9">
                  <c:v>54.496011602610594</c:v>
                </c:pt>
                <c:pt idx="10">
                  <c:v>59.463379260333582</c:v>
                </c:pt>
                <c:pt idx="11">
                  <c:v>74.633792603335749</c:v>
                </c:pt>
                <c:pt idx="12">
                  <c:v>74.778825235678013</c:v>
                </c:pt>
                <c:pt idx="13">
                  <c:v>79.862218999274816</c:v>
                </c:pt>
                <c:pt idx="14">
                  <c:v>99.811457577955053</c:v>
                </c:pt>
              </c:numCache>
            </c:numRef>
          </c:xVal>
          <c:yVal>
            <c:numRef>
              <c:f>'1'!$Q$8:$Q$22</c:f>
              <c:numCache>
                <c:formatCode>General</c:formatCode>
                <c:ptCount val="15"/>
                <c:pt idx="0">
                  <c:v>12887.243776535193</c:v>
                </c:pt>
                <c:pt idx="1">
                  <c:v>12534.676257836685</c:v>
                </c:pt>
                <c:pt idx="2">
                  <c:v>13208.71006668016</c:v>
                </c:pt>
                <c:pt idx="3">
                  <c:v>15265.821058474259</c:v>
                </c:pt>
                <c:pt idx="4">
                  <c:v>16457.945966294996</c:v>
                </c:pt>
                <c:pt idx="5">
                  <c:v>17326.310207311188</c:v>
                </c:pt>
                <c:pt idx="6">
                  <c:v>22903.393508374884</c:v>
                </c:pt>
                <c:pt idx="7">
                  <c:v>24138.992917241994</c:v>
                </c:pt>
                <c:pt idx="8">
                  <c:v>24919.682442153044</c:v>
                </c:pt>
                <c:pt idx="9">
                  <c:v>26383.595883541886</c:v>
                </c:pt>
                <c:pt idx="10">
                  <c:v>27293.472732711256</c:v>
                </c:pt>
                <c:pt idx="11">
                  <c:v>29588.373924744708</c:v>
                </c:pt>
                <c:pt idx="12">
                  <c:v>31191.118420054554</c:v>
                </c:pt>
                <c:pt idx="13">
                  <c:v>32543.715600540265</c:v>
                </c:pt>
                <c:pt idx="14">
                  <c:v>34564.086477644014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D-4FC5-9092-21E88CFA7E63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18824561972628021"/>
                  <c:y val="0.36567974535774239"/>
                </c:manualLayout>
              </c:layout>
              <c:numFmt formatCode="General" sourceLinked="0"/>
            </c:trendlineLbl>
          </c:trendline>
          <c:xVal>
            <c:numRef>
              <c:f>'3'!$H$8:$H$22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'3'!$Q$8:$Q$22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AD-4FC5-9092-21E88CFA7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06080"/>
        <c:axId val="193406656"/>
      </c:scatterChart>
      <c:valAx>
        <c:axId val="193406080"/>
        <c:scaling>
          <c:orientation val="minMax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400" b="0" i="0" u="none" strike="noStrike" baseline="0">
                    <a:effectLst/>
                  </a:rPr>
                  <a:t>Bulk Stress [psi]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193406656"/>
        <c:crosses val="autoZero"/>
        <c:crossBetween val="midCat"/>
        <c:majorUnit val="20"/>
        <c:minorUnit val="10"/>
      </c:valAx>
      <c:valAx>
        <c:axId val="193406656"/>
        <c:scaling>
          <c:orientation val="minMax"/>
          <c:max val="700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Resilient Modulus [psi]</a:t>
                </a:r>
              </a:p>
            </c:rich>
          </c:tx>
          <c:layout>
            <c:manualLayout>
              <c:xMode val="edge"/>
              <c:yMode val="edge"/>
              <c:x val="3.2115399171703848E-4"/>
              <c:y val="0.21115754674385398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193406080"/>
        <c:crossesAt val="1.0000000000000002E-2"/>
        <c:crossBetween val="midCat"/>
        <c:majorUnit val="10000"/>
        <c:minorUnit val="5000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 b="0">
          <a:latin typeface="Arial Unicode MS" pitchFamily="50" charset="-127"/>
          <a:ea typeface="Arial Unicode MS" pitchFamily="50" charset="-127"/>
          <a:cs typeface="Arial Unicode MS" pitchFamily="50" charset="-12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0746541354196"/>
          <c:y val="2.6038646382084779E-2"/>
          <c:w val="0.76982338293218189"/>
          <c:h val="0.8285433190913423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'1'!$H$8:$H$22</c:f>
              <c:numCache>
                <c:formatCode>0.0</c:formatCode>
                <c:ptCount val="15"/>
                <c:pt idx="0">
                  <c:v>11.986947063089197</c:v>
                </c:pt>
                <c:pt idx="1">
                  <c:v>15.039883973894126</c:v>
                </c:pt>
                <c:pt idx="2">
                  <c:v>17.940536620739667</c:v>
                </c:pt>
                <c:pt idx="3">
                  <c:v>20.065264684554027</c:v>
                </c:pt>
                <c:pt idx="4">
                  <c:v>24.989122552574333</c:v>
                </c:pt>
                <c:pt idx="5">
                  <c:v>29.949238578680205</c:v>
                </c:pt>
                <c:pt idx="6">
                  <c:v>39.738941261783907</c:v>
                </c:pt>
                <c:pt idx="7">
                  <c:v>49.796954314720807</c:v>
                </c:pt>
                <c:pt idx="8">
                  <c:v>59.811457577955046</c:v>
                </c:pt>
                <c:pt idx="9">
                  <c:v>54.496011602610594</c:v>
                </c:pt>
                <c:pt idx="10">
                  <c:v>59.463379260333582</c:v>
                </c:pt>
                <c:pt idx="11">
                  <c:v>74.633792603335749</c:v>
                </c:pt>
                <c:pt idx="12">
                  <c:v>74.778825235678013</c:v>
                </c:pt>
                <c:pt idx="13">
                  <c:v>79.862218999274816</c:v>
                </c:pt>
                <c:pt idx="14">
                  <c:v>99.811457577955053</c:v>
                </c:pt>
              </c:numCache>
            </c:numRef>
          </c:xVal>
          <c:yVal>
            <c:numRef>
              <c:f>'1'!$Q$8:$Q$22</c:f>
              <c:numCache>
                <c:formatCode>General</c:formatCode>
                <c:ptCount val="15"/>
                <c:pt idx="0">
                  <c:v>12887.243776535193</c:v>
                </c:pt>
                <c:pt idx="1">
                  <c:v>12534.676257836685</c:v>
                </c:pt>
                <c:pt idx="2">
                  <c:v>13208.71006668016</c:v>
                </c:pt>
                <c:pt idx="3">
                  <c:v>15265.821058474259</c:v>
                </c:pt>
                <c:pt idx="4">
                  <c:v>16457.945966294996</c:v>
                </c:pt>
                <c:pt idx="5">
                  <c:v>17326.310207311188</c:v>
                </c:pt>
                <c:pt idx="6">
                  <c:v>22903.393508374884</c:v>
                </c:pt>
                <c:pt idx="7">
                  <c:v>24138.992917241994</c:v>
                </c:pt>
                <c:pt idx="8">
                  <c:v>24919.682442153044</c:v>
                </c:pt>
                <c:pt idx="9">
                  <c:v>26383.595883541886</c:v>
                </c:pt>
                <c:pt idx="10">
                  <c:v>27293.472732711256</c:v>
                </c:pt>
                <c:pt idx="11">
                  <c:v>29588.373924744708</c:v>
                </c:pt>
                <c:pt idx="12">
                  <c:v>31191.118420054554</c:v>
                </c:pt>
                <c:pt idx="13">
                  <c:v>32543.715600540265</c:v>
                </c:pt>
                <c:pt idx="14">
                  <c:v>34564.086477644014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2-4E6B-A0E7-1203AA66BF2C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18824561972628021"/>
                  <c:y val="0.36567974535774239"/>
                </c:manualLayout>
              </c:layout>
              <c:numFmt formatCode="General" sourceLinked="0"/>
            </c:trendlineLbl>
          </c:trendline>
          <c:xVal>
            <c:numRef>
              <c:f>'2'!$H$8:$H$22</c:f>
              <c:numCache>
                <c:formatCode>0.0</c:formatCode>
                <c:ptCount val="15"/>
                <c:pt idx="0">
                  <c:v>12.001450326323424</c:v>
                </c:pt>
                <c:pt idx="1">
                  <c:v>15.018129079042787</c:v>
                </c:pt>
                <c:pt idx="2">
                  <c:v>17.969543147208125</c:v>
                </c:pt>
                <c:pt idx="3">
                  <c:v>20.116026105873825</c:v>
                </c:pt>
                <c:pt idx="4">
                  <c:v>25.032632342277019</c:v>
                </c:pt>
                <c:pt idx="5">
                  <c:v>29.985496736765775</c:v>
                </c:pt>
                <c:pt idx="6">
                  <c:v>39.80420594633793</c:v>
                </c:pt>
                <c:pt idx="7">
                  <c:v>49.811457577955046</c:v>
                </c:pt>
                <c:pt idx="8">
                  <c:v>59.825960841189271</c:v>
                </c:pt>
                <c:pt idx="9">
                  <c:v>54.568527918781726</c:v>
                </c:pt>
                <c:pt idx="10">
                  <c:v>59.441624365482234</c:v>
                </c:pt>
                <c:pt idx="11">
                  <c:v>74.648295866569995</c:v>
                </c:pt>
                <c:pt idx="12">
                  <c:v>74.742567077592469</c:v>
                </c:pt>
                <c:pt idx="13">
                  <c:v>79.80420594633793</c:v>
                </c:pt>
                <c:pt idx="14">
                  <c:v>99.833212472806395</c:v>
                </c:pt>
              </c:numCache>
            </c:numRef>
          </c:xVal>
          <c:yVal>
            <c:numRef>
              <c:f>'2'!$Q$8:$Q$22</c:f>
              <c:numCache>
                <c:formatCode>General</c:formatCode>
                <c:ptCount val="15"/>
                <c:pt idx="0">
                  <c:v>14009.344052876297</c:v>
                </c:pt>
                <c:pt idx="1">
                  <c:v>13059.126070079852</c:v>
                </c:pt>
                <c:pt idx="2">
                  <c:v>12462.905629781462</c:v>
                </c:pt>
                <c:pt idx="3">
                  <c:v>14817.310272764129</c:v>
                </c:pt>
                <c:pt idx="4">
                  <c:v>16058.300617638972</c:v>
                </c:pt>
                <c:pt idx="5">
                  <c:v>16739.544840702933</c:v>
                </c:pt>
                <c:pt idx="6">
                  <c:v>22781.381518604241</c:v>
                </c:pt>
                <c:pt idx="7">
                  <c:v>24162.342827620869</c:v>
                </c:pt>
                <c:pt idx="8">
                  <c:v>25076.531481328264</c:v>
                </c:pt>
                <c:pt idx="9">
                  <c:v>26576.458426550234</c:v>
                </c:pt>
                <c:pt idx="10">
                  <c:v>27769.324063044951</c:v>
                </c:pt>
                <c:pt idx="11">
                  <c:v>30471.601873133321</c:v>
                </c:pt>
                <c:pt idx="12">
                  <c:v>32664.147678841775</c:v>
                </c:pt>
                <c:pt idx="13">
                  <c:v>33865.612960194958</c:v>
                </c:pt>
                <c:pt idx="14">
                  <c:v>36470.271624643887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BC-46FA-8789-CB7F5031D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06080"/>
        <c:axId val="193406656"/>
      </c:scatterChart>
      <c:valAx>
        <c:axId val="193406080"/>
        <c:scaling>
          <c:orientation val="minMax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400" b="0" i="0" u="none" strike="noStrike" baseline="0">
                    <a:effectLst/>
                  </a:rPr>
                  <a:t>Bulk Stress [psi]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193406656"/>
        <c:crosses val="autoZero"/>
        <c:crossBetween val="midCat"/>
        <c:majorUnit val="20"/>
        <c:minorUnit val="10"/>
      </c:valAx>
      <c:valAx>
        <c:axId val="193406656"/>
        <c:scaling>
          <c:orientation val="minMax"/>
          <c:max val="500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Resilient Modulus [psi]</a:t>
                </a:r>
              </a:p>
            </c:rich>
          </c:tx>
          <c:layout>
            <c:manualLayout>
              <c:xMode val="edge"/>
              <c:yMode val="edge"/>
              <c:x val="3.2115399171703848E-4"/>
              <c:y val="0.21115754674385398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193406080"/>
        <c:crossesAt val="1.0000000000000002E-2"/>
        <c:crossBetween val="midCat"/>
        <c:majorUnit val="10000"/>
        <c:minorUnit val="5000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 b="0">
          <a:latin typeface="Arial Unicode MS" pitchFamily="50" charset="-127"/>
          <a:ea typeface="Arial Unicode MS" pitchFamily="50" charset="-127"/>
          <a:cs typeface="Arial Unicode MS" pitchFamily="50" charset="-12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0746541354196"/>
          <c:y val="2.6038646382084779E-2"/>
          <c:w val="0.76982338293218189"/>
          <c:h val="0.82854331909134238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18824561972628021"/>
                  <c:y val="0.36567974535774239"/>
                </c:manualLayout>
              </c:layout>
              <c:numFmt formatCode="General" sourceLinked="0"/>
            </c:trendlineLbl>
          </c:trendline>
          <c:xVal>
            <c:numRef>
              <c:f>'1'!$H$8:$H$22</c:f>
              <c:numCache>
                <c:formatCode>0.0</c:formatCode>
                <c:ptCount val="15"/>
                <c:pt idx="0">
                  <c:v>11.986947063089197</c:v>
                </c:pt>
                <c:pt idx="1">
                  <c:v>15.039883973894126</c:v>
                </c:pt>
                <c:pt idx="2">
                  <c:v>17.940536620739667</c:v>
                </c:pt>
                <c:pt idx="3">
                  <c:v>20.065264684554027</c:v>
                </c:pt>
                <c:pt idx="4">
                  <c:v>24.989122552574333</c:v>
                </c:pt>
                <c:pt idx="5">
                  <c:v>29.949238578680205</c:v>
                </c:pt>
                <c:pt idx="6">
                  <c:v>39.738941261783907</c:v>
                </c:pt>
                <c:pt idx="7">
                  <c:v>49.796954314720807</c:v>
                </c:pt>
                <c:pt idx="8">
                  <c:v>59.811457577955046</c:v>
                </c:pt>
                <c:pt idx="9">
                  <c:v>54.496011602610594</c:v>
                </c:pt>
                <c:pt idx="10">
                  <c:v>59.463379260333582</c:v>
                </c:pt>
                <c:pt idx="11">
                  <c:v>74.633792603335749</c:v>
                </c:pt>
                <c:pt idx="12">
                  <c:v>74.778825235678013</c:v>
                </c:pt>
                <c:pt idx="13">
                  <c:v>79.862218999274816</c:v>
                </c:pt>
                <c:pt idx="14">
                  <c:v>99.811457577955053</c:v>
                </c:pt>
              </c:numCache>
            </c:numRef>
          </c:xVal>
          <c:yVal>
            <c:numRef>
              <c:f>'1'!$Q$8:$Q$22</c:f>
              <c:numCache>
                <c:formatCode>General</c:formatCode>
                <c:ptCount val="15"/>
                <c:pt idx="0">
                  <c:v>12887.243776535193</c:v>
                </c:pt>
                <c:pt idx="1">
                  <c:v>12534.676257836685</c:v>
                </c:pt>
                <c:pt idx="2">
                  <c:v>13208.71006668016</c:v>
                </c:pt>
                <c:pt idx="3">
                  <c:v>15265.821058474259</c:v>
                </c:pt>
                <c:pt idx="4">
                  <c:v>16457.945966294996</c:v>
                </c:pt>
                <c:pt idx="5">
                  <c:v>17326.310207311188</c:v>
                </c:pt>
                <c:pt idx="6">
                  <c:v>22903.393508374884</c:v>
                </c:pt>
                <c:pt idx="7">
                  <c:v>24138.992917241994</c:v>
                </c:pt>
                <c:pt idx="8">
                  <c:v>24919.682442153044</c:v>
                </c:pt>
                <c:pt idx="9">
                  <c:v>26383.595883541886</c:v>
                </c:pt>
                <c:pt idx="10">
                  <c:v>27293.472732711256</c:v>
                </c:pt>
                <c:pt idx="11">
                  <c:v>29588.373924744708</c:v>
                </c:pt>
                <c:pt idx="12">
                  <c:v>31191.118420054554</c:v>
                </c:pt>
                <c:pt idx="13">
                  <c:v>32543.715600540265</c:v>
                </c:pt>
                <c:pt idx="14">
                  <c:v>34564.086477644014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58-4B23-9128-6033690BF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06080"/>
        <c:axId val="193406656"/>
      </c:scatterChart>
      <c:valAx>
        <c:axId val="193406080"/>
        <c:scaling>
          <c:orientation val="minMax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400" b="0" i="0" u="none" strike="noStrike" baseline="0">
                    <a:effectLst/>
                  </a:rPr>
                  <a:t>Bulk Stress [psi]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193406656"/>
        <c:crosses val="autoZero"/>
        <c:crossBetween val="midCat"/>
        <c:majorUnit val="20"/>
        <c:minorUnit val="10"/>
      </c:valAx>
      <c:valAx>
        <c:axId val="193406656"/>
        <c:scaling>
          <c:orientation val="minMax"/>
          <c:max val="700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Resilient Modulus [psi]</a:t>
                </a:r>
              </a:p>
            </c:rich>
          </c:tx>
          <c:layout>
            <c:manualLayout>
              <c:xMode val="edge"/>
              <c:yMode val="edge"/>
              <c:x val="3.2115399171703848E-4"/>
              <c:y val="0.21115754674385398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193406080"/>
        <c:crossesAt val="1.0000000000000002E-2"/>
        <c:crossBetween val="midCat"/>
        <c:majorUnit val="10000"/>
        <c:minorUnit val="5000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 b="0">
          <a:latin typeface="Arial Unicode MS" pitchFamily="50" charset="-127"/>
          <a:ea typeface="Arial Unicode MS" pitchFamily="50" charset="-127"/>
          <a:cs typeface="Arial Unicode MS" pitchFamily="50" charset="-12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111341</xdr:colOff>
      <xdr:row>24</xdr:row>
      <xdr:rowOff>4966</xdr:rowOff>
    </xdr:from>
    <xdr:to>
      <xdr:col>10</xdr:col>
      <xdr:colOff>393316</xdr:colOff>
      <xdr:row>44</xdr:row>
      <xdr:rowOff>182747</xdr:rowOff>
    </xdr:to>
    <xdr:graphicFrame macro="">
      <xdr:nvGraphicFramePr>
        <xdr:cNvPr id="2" name="차트 12">
          <a:extLst>
            <a:ext uri="{FF2B5EF4-FFF2-40B4-BE49-F238E27FC236}">
              <a16:creationId xmlns:a16="http://schemas.microsoft.com/office/drawing/2014/main" id="{8D15461E-E421-47F0-9448-F0B5508E4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111341</xdr:colOff>
      <xdr:row>24</xdr:row>
      <xdr:rowOff>4966</xdr:rowOff>
    </xdr:from>
    <xdr:to>
      <xdr:col>10</xdr:col>
      <xdr:colOff>393316</xdr:colOff>
      <xdr:row>44</xdr:row>
      <xdr:rowOff>182747</xdr:rowOff>
    </xdr:to>
    <xdr:graphicFrame macro="">
      <xdr:nvGraphicFramePr>
        <xdr:cNvPr id="2" name="차트 12">
          <a:extLst>
            <a:ext uri="{FF2B5EF4-FFF2-40B4-BE49-F238E27FC236}">
              <a16:creationId xmlns:a16="http://schemas.microsoft.com/office/drawing/2014/main" id="{4E2938FD-C457-420A-905B-E224AE59F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111341</xdr:colOff>
      <xdr:row>24</xdr:row>
      <xdr:rowOff>4966</xdr:rowOff>
    </xdr:from>
    <xdr:to>
      <xdr:col>10</xdr:col>
      <xdr:colOff>393316</xdr:colOff>
      <xdr:row>44</xdr:row>
      <xdr:rowOff>182747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87.312498750000003</v>
          </cell>
          <cell r="B3">
            <v>108.68749925</v>
          </cell>
          <cell r="C3">
            <v>97.999999000000003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zoomScale="85" zoomScaleNormal="85" workbookViewId="0">
      <pane xSplit="1" topLeftCell="B1" activePane="topRight" state="frozen"/>
      <selection activeCell="A4" sqref="A4"/>
      <selection pane="topRight" activeCell="B28" sqref="B28"/>
    </sheetView>
  </sheetViews>
  <sheetFormatPr defaultRowHeight="15"/>
  <cols>
    <col min="5" max="8" width="10.140625" customWidth="1"/>
    <col min="10" max="16" width="10.5703125" customWidth="1"/>
    <col min="17" max="19" width="9.7109375" customWidth="1"/>
  </cols>
  <sheetData>
    <row r="1" spans="1:21">
      <c r="A1" s="26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2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4"/>
      <c r="P2" s="4"/>
    </row>
    <row r="3" spans="1:21">
      <c r="A3" s="9"/>
      <c r="B3" s="9"/>
      <c r="C3" s="9"/>
      <c r="D3" s="9"/>
      <c r="E3" s="9"/>
      <c r="F3" s="9"/>
      <c r="G3" s="9"/>
      <c r="H3" s="9"/>
      <c r="I3" s="9"/>
      <c r="J3" s="9"/>
      <c r="K3" s="27"/>
      <c r="L3" s="9"/>
      <c r="M3" s="9"/>
      <c r="N3" s="4"/>
      <c r="P3" s="4"/>
    </row>
    <row r="4" spans="1:2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21" ht="54" customHeight="1">
      <c r="A5" s="7" t="s">
        <v>0</v>
      </c>
      <c r="B5" s="8" t="s">
        <v>7</v>
      </c>
      <c r="C5" s="8" t="s">
        <v>8</v>
      </c>
      <c r="D5" s="8" t="s">
        <v>9</v>
      </c>
      <c r="E5" s="8" t="s">
        <v>10</v>
      </c>
      <c r="F5" s="8" t="s">
        <v>12</v>
      </c>
      <c r="G5" s="8" t="s">
        <v>13</v>
      </c>
      <c r="H5" s="8" t="s">
        <v>11</v>
      </c>
      <c r="I5" s="14"/>
      <c r="J5" s="6" t="s">
        <v>14</v>
      </c>
      <c r="K5" s="6" t="s">
        <v>21</v>
      </c>
      <c r="L5" s="6" t="s">
        <v>22</v>
      </c>
      <c r="M5" s="6" t="s">
        <v>4</v>
      </c>
      <c r="N5" s="6" t="s">
        <v>5</v>
      </c>
      <c r="O5" s="6" t="s">
        <v>6</v>
      </c>
      <c r="P5" s="6" t="s">
        <v>3</v>
      </c>
      <c r="Q5" s="6" t="s">
        <v>19</v>
      </c>
      <c r="R5" s="6" t="s">
        <v>20</v>
      </c>
      <c r="S5" s="6"/>
      <c r="T5" s="6"/>
      <c r="U5" s="6"/>
    </row>
    <row r="6" spans="1:21" s="9" customFormat="1" ht="19.5" customHeight="1">
      <c r="A6" s="10" t="s">
        <v>1</v>
      </c>
      <c r="B6" s="10"/>
      <c r="C6" s="11"/>
      <c r="D6" s="10"/>
      <c r="E6" s="11"/>
      <c r="F6" s="11"/>
      <c r="G6" s="11"/>
      <c r="H6" s="11"/>
      <c r="I6" s="1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s="9" customFormat="1" ht="19.5" customHeight="1">
      <c r="A7" s="10" t="s">
        <v>2</v>
      </c>
      <c r="B7" s="10"/>
      <c r="C7" s="11"/>
      <c r="D7" s="10"/>
      <c r="E7" s="11"/>
      <c r="F7" s="11"/>
      <c r="G7" s="11"/>
      <c r="H7" s="11"/>
      <c r="I7" s="1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>
      <c r="A8">
        <v>1</v>
      </c>
      <c r="B8" s="17"/>
      <c r="C8" s="18"/>
      <c r="D8" s="19"/>
      <c r="E8" t="e">
        <f>AVERAGE(B8,D8)</f>
        <v>#DIV/0!</v>
      </c>
      <c r="F8" t="e">
        <f>E8/6.895</f>
        <v>#DIV/0!</v>
      </c>
      <c r="G8" t="e">
        <f t="shared" ref="G8:G22" si="0">C8+E8*3</f>
        <v>#DIV/0!</v>
      </c>
      <c r="H8" s="4" t="e">
        <f>G8/6.895</f>
        <v>#DIV/0!</v>
      </c>
      <c r="I8" s="15"/>
      <c r="J8" s="4">
        <f>C8/6.895</f>
        <v>0</v>
      </c>
      <c r="K8" s="25"/>
      <c r="L8" s="25"/>
      <c r="M8" s="12">
        <f>K8/1000</f>
        <v>0</v>
      </c>
      <c r="N8" s="12">
        <f>L8/1000</f>
        <v>0</v>
      </c>
      <c r="O8" s="1">
        <f>AVERAGE(M8:N8)</f>
        <v>0</v>
      </c>
      <c r="P8" s="24">
        <f>M8/(150)</f>
        <v>0</v>
      </c>
      <c r="Q8" t="e">
        <f>J8/(P8)</f>
        <v>#DIV/0!</v>
      </c>
      <c r="R8" t="e">
        <f t="shared" ref="R8:R22" si="1">Q8/6.895</f>
        <v>#DIV/0!</v>
      </c>
      <c r="S8" s="4"/>
      <c r="T8" s="24"/>
    </row>
    <row r="9" spans="1:21">
      <c r="A9">
        <v>2</v>
      </c>
      <c r="B9" s="17"/>
      <c r="C9" s="18"/>
      <c r="D9" s="19"/>
      <c r="E9" t="e">
        <f t="shared" ref="E9:E22" si="2">AVERAGE(B9,D9)</f>
        <v>#DIV/0!</v>
      </c>
      <c r="F9" t="e">
        <f t="shared" ref="F9:F22" si="3">E9/6.895</f>
        <v>#DIV/0!</v>
      </c>
      <c r="G9" t="e">
        <f t="shared" si="0"/>
        <v>#DIV/0!</v>
      </c>
      <c r="H9" s="4" t="e">
        <f t="shared" ref="H9:H22" si="4">G9/6.895</f>
        <v>#DIV/0!</v>
      </c>
      <c r="I9" s="15"/>
      <c r="J9" s="4">
        <f t="shared" ref="J9:J22" si="5">C9/6.895</f>
        <v>0</v>
      </c>
      <c r="K9" s="25"/>
      <c r="L9" s="25"/>
      <c r="M9" s="12">
        <f t="shared" ref="M9:N22" si="6">K9/1000</f>
        <v>0</v>
      </c>
      <c r="N9" s="12">
        <f t="shared" si="6"/>
        <v>0</v>
      </c>
      <c r="O9" s="1">
        <f t="shared" ref="O9:O22" si="7">AVERAGE(M9:N9)</f>
        <v>0</v>
      </c>
      <c r="P9" s="24">
        <f t="shared" ref="P9:P22" si="8">M9/(150)</f>
        <v>0</v>
      </c>
      <c r="Q9" t="e">
        <f t="shared" ref="Q9:Q22" si="9">J9/(P9)</f>
        <v>#DIV/0!</v>
      </c>
      <c r="R9" t="e">
        <f t="shared" si="1"/>
        <v>#DIV/0!</v>
      </c>
      <c r="S9" s="4"/>
      <c r="T9" s="24"/>
    </row>
    <row r="10" spans="1:21">
      <c r="A10">
        <v>3</v>
      </c>
      <c r="B10" s="17"/>
      <c r="C10" s="18"/>
      <c r="D10" s="19"/>
      <c r="E10" t="e">
        <f t="shared" si="2"/>
        <v>#DIV/0!</v>
      </c>
      <c r="F10" t="e">
        <f t="shared" si="3"/>
        <v>#DIV/0!</v>
      </c>
      <c r="G10" t="e">
        <f t="shared" si="0"/>
        <v>#DIV/0!</v>
      </c>
      <c r="H10" s="4" t="e">
        <f t="shared" si="4"/>
        <v>#DIV/0!</v>
      </c>
      <c r="I10" s="15"/>
      <c r="J10" s="4">
        <f t="shared" si="5"/>
        <v>0</v>
      </c>
      <c r="K10" s="25"/>
      <c r="L10" s="25"/>
      <c r="M10" s="12">
        <f t="shared" si="6"/>
        <v>0</v>
      </c>
      <c r="N10" s="12">
        <f t="shared" si="6"/>
        <v>0</v>
      </c>
      <c r="O10" s="1">
        <f t="shared" si="7"/>
        <v>0</v>
      </c>
      <c r="P10" s="24">
        <f t="shared" si="8"/>
        <v>0</v>
      </c>
      <c r="Q10" t="e">
        <f t="shared" si="9"/>
        <v>#DIV/0!</v>
      </c>
      <c r="R10" t="e">
        <f t="shared" si="1"/>
        <v>#DIV/0!</v>
      </c>
      <c r="S10" s="4"/>
      <c r="T10" s="24"/>
    </row>
    <row r="11" spans="1:21">
      <c r="A11">
        <v>4</v>
      </c>
      <c r="B11" s="17"/>
      <c r="C11" s="18"/>
      <c r="D11" s="19"/>
      <c r="E11" t="e">
        <f t="shared" si="2"/>
        <v>#DIV/0!</v>
      </c>
      <c r="F11" t="e">
        <f t="shared" si="3"/>
        <v>#DIV/0!</v>
      </c>
      <c r="G11" t="e">
        <f t="shared" si="0"/>
        <v>#DIV/0!</v>
      </c>
      <c r="H11" s="4" t="e">
        <f t="shared" si="4"/>
        <v>#DIV/0!</v>
      </c>
      <c r="I11" s="15"/>
      <c r="J11" s="4">
        <f t="shared" si="5"/>
        <v>0</v>
      </c>
      <c r="K11" s="25"/>
      <c r="L11" s="25"/>
      <c r="M11" s="12">
        <f t="shared" si="6"/>
        <v>0</v>
      </c>
      <c r="N11" s="12">
        <f t="shared" si="6"/>
        <v>0</v>
      </c>
      <c r="O11" s="1">
        <f t="shared" si="7"/>
        <v>0</v>
      </c>
      <c r="P11" s="24">
        <f t="shared" si="8"/>
        <v>0</v>
      </c>
      <c r="Q11" t="e">
        <f t="shared" si="9"/>
        <v>#DIV/0!</v>
      </c>
      <c r="R11" t="e">
        <f t="shared" si="1"/>
        <v>#DIV/0!</v>
      </c>
      <c r="S11" s="4"/>
      <c r="T11" s="24"/>
    </row>
    <row r="12" spans="1:21">
      <c r="A12">
        <v>5</v>
      </c>
      <c r="B12" s="17"/>
      <c r="C12" s="18"/>
      <c r="D12" s="19"/>
      <c r="E12" t="e">
        <f t="shared" si="2"/>
        <v>#DIV/0!</v>
      </c>
      <c r="F12" t="e">
        <f t="shared" si="3"/>
        <v>#DIV/0!</v>
      </c>
      <c r="G12" t="e">
        <f t="shared" si="0"/>
        <v>#DIV/0!</v>
      </c>
      <c r="H12" s="4" t="e">
        <f t="shared" si="4"/>
        <v>#DIV/0!</v>
      </c>
      <c r="I12" s="15"/>
      <c r="J12" s="4">
        <f t="shared" si="5"/>
        <v>0</v>
      </c>
      <c r="K12" s="25"/>
      <c r="L12" s="25"/>
      <c r="M12" s="12">
        <f t="shared" si="6"/>
        <v>0</v>
      </c>
      <c r="N12" s="12">
        <f t="shared" si="6"/>
        <v>0</v>
      </c>
      <c r="O12" s="1">
        <f t="shared" si="7"/>
        <v>0</v>
      </c>
      <c r="P12" s="24">
        <f t="shared" si="8"/>
        <v>0</v>
      </c>
      <c r="Q12" t="e">
        <f t="shared" si="9"/>
        <v>#DIV/0!</v>
      </c>
      <c r="R12" t="e">
        <f t="shared" si="1"/>
        <v>#DIV/0!</v>
      </c>
      <c r="S12" s="4"/>
      <c r="T12" s="24"/>
    </row>
    <row r="13" spans="1:21">
      <c r="A13">
        <v>6</v>
      </c>
      <c r="B13" s="17"/>
      <c r="C13" s="18"/>
      <c r="D13" s="19"/>
      <c r="E13" t="e">
        <f t="shared" si="2"/>
        <v>#DIV/0!</v>
      </c>
      <c r="F13" t="e">
        <f t="shared" si="3"/>
        <v>#DIV/0!</v>
      </c>
      <c r="G13" t="e">
        <f t="shared" si="0"/>
        <v>#DIV/0!</v>
      </c>
      <c r="H13" s="4" t="e">
        <f t="shared" si="4"/>
        <v>#DIV/0!</v>
      </c>
      <c r="I13" s="15"/>
      <c r="J13" s="4">
        <f t="shared" si="5"/>
        <v>0</v>
      </c>
      <c r="K13" s="23"/>
      <c r="L13" s="23"/>
      <c r="M13" s="12">
        <f t="shared" si="6"/>
        <v>0</v>
      </c>
      <c r="N13" s="12">
        <f t="shared" si="6"/>
        <v>0</v>
      </c>
      <c r="O13" s="1">
        <f t="shared" si="7"/>
        <v>0</v>
      </c>
      <c r="P13" s="24">
        <f t="shared" si="8"/>
        <v>0</v>
      </c>
      <c r="Q13" t="e">
        <f t="shared" si="9"/>
        <v>#DIV/0!</v>
      </c>
      <c r="R13" t="e">
        <f t="shared" si="1"/>
        <v>#DIV/0!</v>
      </c>
      <c r="S13" s="4"/>
      <c r="T13" s="24"/>
    </row>
    <row r="14" spans="1:21">
      <c r="A14">
        <v>7</v>
      </c>
      <c r="B14" s="17"/>
      <c r="C14" s="18"/>
      <c r="D14" s="19"/>
      <c r="E14" t="e">
        <f t="shared" si="2"/>
        <v>#DIV/0!</v>
      </c>
      <c r="F14" t="e">
        <f t="shared" si="3"/>
        <v>#DIV/0!</v>
      </c>
      <c r="G14" t="e">
        <f t="shared" si="0"/>
        <v>#DIV/0!</v>
      </c>
      <c r="H14" s="4" t="e">
        <f t="shared" si="4"/>
        <v>#DIV/0!</v>
      </c>
      <c r="I14" s="15"/>
      <c r="J14" s="4">
        <f t="shared" si="5"/>
        <v>0</v>
      </c>
      <c r="K14" s="23"/>
      <c r="L14" s="23"/>
      <c r="M14" s="12">
        <f t="shared" si="6"/>
        <v>0</v>
      </c>
      <c r="N14" s="12">
        <f t="shared" si="6"/>
        <v>0</v>
      </c>
      <c r="O14" s="1">
        <f t="shared" si="7"/>
        <v>0</v>
      </c>
      <c r="P14" s="24">
        <f t="shared" si="8"/>
        <v>0</v>
      </c>
      <c r="Q14" t="e">
        <f t="shared" si="9"/>
        <v>#DIV/0!</v>
      </c>
      <c r="R14" t="e">
        <f t="shared" si="1"/>
        <v>#DIV/0!</v>
      </c>
      <c r="S14" s="4"/>
      <c r="T14" s="24"/>
    </row>
    <row r="15" spans="1:21">
      <c r="A15">
        <v>8</v>
      </c>
      <c r="B15" s="17"/>
      <c r="C15" s="18"/>
      <c r="D15" s="19"/>
      <c r="E15" t="e">
        <f t="shared" si="2"/>
        <v>#DIV/0!</v>
      </c>
      <c r="F15" t="e">
        <f t="shared" si="3"/>
        <v>#DIV/0!</v>
      </c>
      <c r="G15" t="e">
        <f t="shared" si="0"/>
        <v>#DIV/0!</v>
      </c>
      <c r="H15" s="4" t="e">
        <f t="shared" si="4"/>
        <v>#DIV/0!</v>
      </c>
      <c r="I15" s="15"/>
      <c r="J15" s="4">
        <f t="shared" si="5"/>
        <v>0</v>
      </c>
      <c r="K15" s="23"/>
      <c r="L15" s="23"/>
      <c r="M15" s="12">
        <f t="shared" si="6"/>
        <v>0</v>
      </c>
      <c r="N15" s="12">
        <f t="shared" si="6"/>
        <v>0</v>
      </c>
      <c r="O15" s="1">
        <f t="shared" si="7"/>
        <v>0</v>
      </c>
      <c r="P15" s="24">
        <f t="shared" si="8"/>
        <v>0</v>
      </c>
      <c r="Q15" t="e">
        <f t="shared" si="9"/>
        <v>#DIV/0!</v>
      </c>
      <c r="R15" t="e">
        <f t="shared" si="1"/>
        <v>#DIV/0!</v>
      </c>
      <c r="S15" s="4"/>
      <c r="T15" s="24"/>
    </row>
    <row r="16" spans="1:21">
      <c r="A16">
        <v>9</v>
      </c>
      <c r="B16" s="17"/>
      <c r="C16" s="18"/>
      <c r="D16" s="19"/>
      <c r="E16" t="e">
        <f t="shared" si="2"/>
        <v>#DIV/0!</v>
      </c>
      <c r="F16" t="e">
        <f t="shared" si="3"/>
        <v>#DIV/0!</v>
      </c>
      <c r="G16" t="e">
        <f t="shared" si="0"/>
        <v>#DIV/0!</v>
      </c>
      <c r="H16" s="4" t="e">
        <f t="shared" si="4"/>
        <v>#DIV/0!</v>
      </c>
      <c r="I16" s="15"/>
      <c r="J16" s="4">
        <f t="shared" si="5"/>
        <v>0</v>
      </c>
      <c r="K16" s="23"/>
      <c r="L16" s="23"/>
      <c r="M16" s="12">
        <f t="shared" si="6"/>
        <v>0</v>
      </c>
      <c r="N16" s="12">
        <f t="shared" si="6"/>
        <v>0</v>
      </c>
      <c r="O16" s="1">
        <f t="shared" si="7"/>
        <v>0</v>
      </c>
      <c r="P16" s="24">
        <f t="shared" si="8"/>
        <v>0</v>
      </c>
      <c r="Q16" t="e">
        <f t="shared" si="9"/>
        <v>#DIV/0!</v>
      </c>
      <c r="R16" t="e">
        <f t="shared" si="1"/>
        <v>#DIV/0!</v>
      </c>
      <c r="S16" s="4"/>
      <c r="T16" s="24"/>
    </row>
    <row r="17" spans="1:20">
      <c r="A17">
        <v>10</v>
      </c>
      <c r="B17" s="17"/>
      <c r="C17" s="18"/>
      <c r="D17" s="19"/>
      <c r="E17" t="e">
        <f t="shared" si="2"/>
        <v>#DIV/0!</v>
      </c>
      <c r="F17" t="e">
        <f t="shared" si="3"/>
        <v>#DIV/0!</v>
      </c>
      <c r="G17" t="e">
        <f t="shared" si="0"/>
        <v>#DIV/0!</v>
      </c>
      <c r="H17" s="4" t="e">
        <f t="shared" si="4"/>
        <v>#DIV/0!</v>
      </c>
      <c r="I17" s="15"/>
      <c r="J17" s="4">
        <f t="shared" si="5"/>
        <v>0</v>
      </c>
      <c r="K17" s="23"/>
      <c r="L17" s="23"/>
      <c r="M17" s="12">
        <f t="shared" si="6"/>
        <v>0</v>
      </c>
      <c r="N17" s="12">
        <f t="shared" si="6"/>
        <v>0</v>
      </c>
      <c r="O17" s="1">
        <f t="shared" si="7"/>
        <v>0</v>
      </c>
      <c r="P17" s="24">
        <f t="shared" si="8"/>
        <v>0</v>
      </c>
      <c r="Q17" t="e">
        <f t="shared" si="9"/>
        <v>#DIV/0!</v>
      </c>
      <c r="R17" t="e">
        <f t="shared" si="1"/>
        <v>#DIV/0!</v>
      </c>
      <c r="S17" s="4"/>
      <c r="T17" s="24"/>
    </row>
    <row r="18" spans="1:20">
      <c r="A18">
        <v>11</v>
      </c>
      <c r="B18" s="17"/>
      <c r="C18" s="18"/>
      <c r="D18" s="19"/>
      <c r="E18" t="e">
        <f t="shared" si="2"/>
        <v>#DIV/0!</v>
      </c>
      <c r="F18" t="e">
        <f t="shared" si="3"/>
        <v>#DIV/0!</v>
      </c>
      <c r="G18" t="e">
        <f t="shared" si="0"/>
        <v>#DIV/0!</v>
      </c>
      <c r="H18" s="4" t="e">
        <f t="shared" si="4"/>
        <v>#DIV/0!</v>
      </c>
      <c r="I18" s="15"/>
      <c r="J18" s="4">
        <f t="shared" si="5"/>
        <v>0</v>
      </c>
      <c r="K18" s="23"/>
      <c r="L18" s="23"/>
      <c r="M18" s="12">
        <f t="shared" si="6"/>
        <v>0</v>
      </c>
      <c r="N18" s="12">
        <f t="shared" si="6"/>
        <v>0</v>
      </c>
      <c r="O18" s="1">
        <f t="shared" si="7"/>
        <v>0</v>
      </c>
      <c r="P18" s="24">
        <f t="shared" si="8"/>
        <v>0</v>
      </c>
      <c r="Q18" t="e">
        <f t="shared" si="9"/>
        <v>#DIV/0!</v>
      </c>
      <c r="R18" t="e">
        <f t="shared" si="1"/>
        <v>#DIV/0!</v>
      </c>
      <c r="S18" s="4"/>
      <c r="T18" s="24"/>
    </row>
    <row r="19" spans="1:20">
      <c r="A19">
        <v>12</v>
      </c>
      <c r="B19" s="17"/>
      <c r="C19" s="18"/>
      <c r="D19" s="19"/>
      <c r="E19" t="e">
        <f t="shared" si="2"/>
        <v>#DIV/0!</v>
      </c>
      <c r="F19" t="e">
        <f t="shared" si="3"/>
        <v>#DIV/0!</v>
      </c>
      <c r="G19" t="e">
        <f t="shared" si="0"/>
        <v>#DIV/0!</v>
      </c>
      <c r="H19" s="4" t="e">
        <f t="shared" si="4"/>
        <v>#DIV/0!</v>
      </c>
      <c r="I19" s="15"/>
      <c r="J19" s="4">
        <f t="shared" si="5"/>
        <v>0</v>
      </c>
      <c r="K19" s="23"/>
      <c r="L19" s="23"/>
      <c r="M19" s="12">
        <f t="shared" si="6"/>
        <v>0</v>
      </c>
      <c r="N19" s="12">
        <f t="shared" si="6"/>
        <v>0</v>
      </c>
      <c r="O19" s="1">
        <f t="shared" si="7"/>
        <v>0</v>
      </c>
      <c r="P19" s="24">
        <f t="shared" si="8"/>
        <v>0</v>
      </c>
      <c r="Q19" t="e">
        <f t="shared" si="9"/>
        <v>#DIV/0!</v>
      </c>
      <c r="R19" t="e">
        <f t="shared" si="1"/>
        <v>#DIV/0!</v>
      </c>
      <c r="S19" s="4"/>
      <c r="T19" s="24"/>
    </row>
    <row r="20" spans="1:20">
      <c r="A20">
        <v>13</v>
      </c>
      <c r="B20" s="17"/>
      <c r="C20" s="18"/>
      <c r="D20" s="19"/>
      <c r="E20" t="e">
        <f t="shared" si="2"/>
        <v>#DIV/0!</v>
      </c>
      <c r="F20" t="e">
        <f t="shared" si="3"/>
        <v>#DIV/0!</v>
      </c>
      <c r="G20" t="e">
        <f t="shared" si="0"/>
        <v>#DIV/0!</v>
      </c>
      <c r="H20" s="4" t="e">
        <f t="shared" si="4"/>
        <v>#DIV/0!</v>
      </c>
      <c r="I20" s="15"/>
      <c r="J20" s="4">
        <f t="shared" si="5"/>
        <v>0</v>
      </c>
      <c r="K20" s="23"/>
      <c r="L20" s="23"/>
      <c r="M20" s="12">
        <f t="shared" si="6"/>
        <v>0</v>
      </c>
      <c r="N20" s="12">
        <f t="shared" si="6"/>
        <v>0</v>
      </c>
      <c r="O20" s="1">
        <f t="shared" si="7"/>
        <v>0</v>
      </c>
      <c r="P20" s="24">
        <f t="shared" si="8"/>
        <v>0</v>
      </c>
      <c r="Q20" t="e">
        <f t="shared" si="9"/>
        <v>#DIV/0!</v>
      </c>
      <c r="R20" t="e">
        <f t="shared" si="1"/>
        <v>#DIV/0!</v>
      </c>
      <c r="S20" s="4"/>
      <c r="T20" s="24"/>
    </row>
    <row r="21" spans="1:20">
      <c r="A21">
        <v>14</v>
      </c>
      <c r="B21" s="17"/>
      <c r="C21" s="18"/>
      <c r="D21" s="19"/>
      <c r="E21" t="e">
        <f t="shared" si="2"/>
        <v>#DIV/0!</v>
      </c>
      <c r="F21" t="e">
        <f t="shared" si="3"/>
        <v>#DIV/0!</v>
      </c>
      <c r="G21" t="e">
        <f t="shared" si="0"/>
        <v>#DIV/0!</v>
      </c>
      <c r="H21" s="4" t="e">
        <f t="shared" si="4"/>
        <v>#DIV/0!</v>
      </c>
      <c r="I21" s="15"/>
      <c r="J21" s="4">
        <f t="shared" si="5"/>
        <v>0</v>
      </c>
      <c r="K21" s="23"/>
      <c r="L21" s="23"/>
      <c r="M21" s="12">
        <f t="shared" si="6"/>
        <v>0</v>
      </c>
      <c r="N21" s="12">
        <f t="shared" si="6"/>
        <v>0</v>
      </c>
      <c r="O21" s="1">
        <f t="shared" si="7"/>
        <v>0</v>
      </c>
      <c r="P21" s="24">
        <f t="shared" si="8"/>
        <v>0</v>
      </c>
      <c r="Q21" t="e">
        <f t="shared" si="9"/>
        <v>#DIV/0!</v>
      </c>
      <c r="R21" t="e">
        <f t="shared" si="1"/>
        <v>#DIV/0!</v>
      </c>
      <c r="S21" s="4"/>
      <c r="T21" s="24"/>
    </row>
    <row r="22" spans="1:20" ht="15.75" thickBot="1">
      <c r="A22">
        <v>15</v>
      </c>
      <c r="B22" s="20"/>
      <c r="C22" s="21"/>
      <c r="D22" s="22"/>
      <c r="E22" t="e">
        <f t="shared" si="2"/>
        <v>#DIV/0!</v>
      </c>
      <c r="F22" t="e">
        <f t="shared" si="3"/>
        <v>#DIV/0!</v>
      </c>
      <c r="G22" t="e">
        <f t="shared" si="0"/>
        <v>#DIV/0!</v>
      </c>
      <c r="H22" s="4" t="e">
        <f t="shared" si="4"/>
        <v>#DIV/0!</v>
      </c>
      <c r="I22" s="15"/>
      <c r="J22" s="4">
        <f t="shared" si="5"/>
        <v>0</v>
      </c>
      <c r="K22" s="23"/>
      <c r="L22" s="23"/>
      <c r="M22" s="12">
        <f t="shared" si="6"/>
        <v>0</v>
      </c>
      <c r="N22" s="12">
        <f t="shared" si="6"/>
        <v>0</v>
      </c>
      <c r="O22" s="1">
        <f t="shared" si="7"/>
        <v>0</v>
      </c>
      <c r="P22" s="24">
        <f t="shared" si="8"/>
        <v>0</v>
      </c>
      <c r="Q22" t="e">
        <f t="shared" si="9"/>
        <v>#DIV/0!</v>
      </c>
      <c r="R22" t="e">
        <f t="shared" si="1"/>
        <v>#DIV/0!</v>
      </c>
      <c r="S22" s="4"/>
      <c r="T22" s="24"/>
    </row>
    <row r="23" spans="1:20">
      <c r="I23" s="15"/>
      <c r="M23" s="13"/>
      <c r="N23" s="13"/>
    </row>
    <row r="25" spans="1:20">
      <c r="O25" s="9"/>
      <c r="P25" s="9"/>
      <c r="Q25" s="9"/>
      <c r="R25" s="9"/>
    </row>
    <row r="26" spans="1:20" ht="45">
      <c r="N26" s="5" t="s">
        <v>15</v>
      </c>
      <c r="O26" s="5" t="s">
        <v>23</v>
      </c>
      <c r="P26" s="5" t="s">
        <v>16</v>
      </c>
      <c r="Q26" s="5" t="s">
        <v>17</v>
      </c>
      <c r="R26" s="5" t="s">
        <v>18</v>
      </c>
    </row>
    <row r="27" spans="1:20">
      <c r="N27" s="11"/>
      <c r="O27" s="11"/>
      <c r="P27" s="11"/>
      <c r="Q27" s="9"/>
      <c r="R27" s="9"/>
    </row>
    <row r="28" spans="1:20">
      <c r="N28" s="11"/>
      <c r="O28" s="11"/>
      <c r="P28" s="11"/>
      <c r="Q28" s="9"/>
      <c r="R28" s="9"/>
    </row>
    <row r="29" spans="1:20">
      <c r="N29" s="2">
        <f>(150/1000)*PI()*(150/2000)^2</f>
        <v>2.6507188014663879E-3</v>
      </c>
      <c r="O29" s="3">
        <v>22.1</v>
      </c>
      <c r="P29" s="2">
        <f>O29*N29</f>
        <v>5.8580885512407178E-2</v>
      </c>
      <c r="Q29" s="9">
        <f>P29*1000/9.81</f>
        <v>5.9715479625287644</v>
      </c>
      <c r="R29" s="16">
        <f>Q29/3</f>
        <v>1.9905159875095881</v>
      </c>
    </row>
    <row r="30" spans="1:20">
      <c r="P30" s="4"/>
    </row>
    <row r="31" spans="1:20">
      <c r="P31" s="4"/>
    </row>
    <row r="32" spans="1:20">
      <c r="P32" s="4"/>
    </row>
    <row r="33" spans="16:16">
      <c r="P33" s="4"/>
    </row>
    <row r="34" spans="16:16">
      <c r="P34" s="4"/>
    </row>
    <row r="35" spans="16:16">
      <c r="P35" s="4"/>
    </row>
    <row r="36" spans="16:16">
      <c r="P36" s="4"/>
    </row>
    <row r="37" spans="16:16">
      <c r="P37" s="4"/>
    </row>
    <row r="38" spans="16:16">
      <c r="P38" s="4"/>
    </row>
    <row r="39" spans="16:16">
      <c r="P39" s="4"/>
    </row>
    <row r="40" spans="16:16">
      <c r="P40" s="4"/>
    </row>
    <row r="41" spans="16:16">
      <c r="P41" s="4"/>
    </row>
    <row r="42" spans="16:16">
      <c r="P42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topLeftCell="A19" zoomScale="85" zoomScaleNormal="85" workbookViewId="0">
      <pane xSplit="1" topLeftCell="B1" activePane="topRight" state="frozen"/>
      <selection activeCell="A4" sqref="A4"/>
      <selection pane="topRight" activeCell="O39" sqref="O39"/>
    </sheetView>
  </sheetViews>
  <sheetFormatPr defaultRowHeight="15"/>
  <cols>
    <col min="5" max="8" width="10.140625" customWidth="1"/>
    <col min="10" max="16" width="10.5703125" customWidth="1"/>
    <col min="17" max="19" width="9.7109375" customWidth="1"/>
  </cols>
  <sheetData>
    <row r="1" spans="1:21">
      <c r="A1" s="26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2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4"/>
      <c r="P2" s="4"/>
    </row>
    <row r="3" spans="1:21">
      <c r="A3" s="9"/>
      <c r="B3" s="9"/>
      <c r="C3" s="9"/>
      <c r="D3" s="9"/>
      <c r="E3" s="9"/>
      <c r="F3" s="9"/>
      <c r="G3" s="9"/>
      <c r="H3" s="9"/>
      <c r="I3" s="9"/>
      <c r="J3" s="9"/>
      <c r="K3" s="27"/>
      <c r="L3" s="9"/>
      <c r="M3" s="9"/>
      <c r="N3" s="4"/>
      <c r="P3" s="4"/>
    </row>
    <row r="4" spans="1:2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21" ht="54" customHeight="1">
      <c r="A5" s="7" t="s">
        <v>0</v>
      </c>
      <c r="B5" s="8" t="s">
        <v>7</v>
      </c>
      <c r="C5" s="8" t="s">
        <v>8</v>
      </c>
      <c r="D5" s="8" t="s">
        <v>9</v>
      </c>
      <c r="E5" s="8" t="s">
        <v>10</v>
      </c>
      <c r="F5" s="8" t="s">
        <v>12</v>
      </c>
      <c r="G5" s="8" t="s">
        <v>13</v>
      </c>
      <c r="H5" s="8" t="s">
        <v>11</v>
      </c>
      <c r="I5" s="14"/>
      <c r="J5" s="6" t="s">
        <v>14</v>
      </c>
      <c r="K5" s="6" t="s">
        <v>21</v>
      </c>
      <c r="L5" s="6" t="s">
        <v>22</v>
      </c>
      <c r="M5" s="6" t="s">
        <v>4</v>
      </c>
      <c r="N5" s="6" t="s">
        <v>5</v>
      </c>
      <c r="O5" s="6" t="s">
        <v>6</v>
      </c>
      <c r="P5" s="6" t="s">
        <v>3</v>
      </c>
      <c r="Q5" s="6" t="s">
        <v>19</v>
      </c>
      <c r="R5" s="6" t="s">
        <v>20</v>
      </c>
      <c r="S5" s="6"/>
      <c r="T5" s="6"/>
      <c r="U5" s="6"/>
    </row>
    <row r="6" spans="1:21" s="9" customFormat="1" ht="19.5" customHeight="1">
      <c r="A6" s="10" t="s">
        <v>1</v>
      </c>
      <c r="B6" s="10"/>
      <c r="C6" s="11"/>
      <c r="D6" s="10"/>
      <c r="E6" s="11"/>
      <c r="F6" s="11"/>
      <c r="G6" s="11"/>
      <c r="H6" s="11"/>
      <c r="I6" s="1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s="9" customFormat="1" ht="19.5" customHeight="1">
      <c r="A7" s="10" t="s">
        <v>2</v>
      </c>
      <c r="B7" s="10"/>
      <c r="C7" s="11"/>
      <c r="D7" s="10"/>
      <c r="E7" s="11"/>
      <c r="F7" s="11"/>
      <c r="G7" s="11"/>
      <c r="H7" s="11"/>
      <c r="I7" s="1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>
      <c r="A8">
        <v>1</v>
      </c>
      <c r="B8" s="17">
        <v>20.6</v>
      </c>
      <c r="C8" s="18">
        <v>20.8</v>
      </c>
      <c r="D8" s="19">
        <v>20.7</v>
      </c>
      <c r="E8">
        <f>AVERAGE(B8,D8)</f>
        <v>20.65</v>
      </c>
      <c r="F8">
        <f>E8/6.895</f>
        <v>2.9949238578680202</v>
      </c>
      <c r="G8">
        <f t="shared" ref="G8:G22" si="0">C8+E8*3</f>
        <v>82.75</v>
      </c>
      <c r="H8" s="4">
        <f>G8/6.895</f>
        <v>12.001450326323424</v>
      </c>
      <c r="I8" s="15"/>
      <c r="J8" s="4">
        <f>C8/6.895</f>
        <v>3.0166787527193621</v>
      </c>
      <c r="K8" s="25">
        <v>32.299999999999997</v>
      </c>
      <c r="L8" s="25"/>
      <c r="M8" s="12">
        <f>K8/1000</f>
        <v>3.2299999999999995E-2</v>
      </c>
      <c r="N8" s="12">
        <f>L8/1000</f>
        <v>0</v>
      </c>
      <c r="O8" s="1">
        <f>AVERAGE(M8:N8)</f>
        <v>1.6149999999999998E-2</v>
      </c>
      <c r="P8" s="24">
        <f>M8/(150)</f>
        <v>2.153333333333333E-4</v>
      </c>
      <c r="Q8">
        <f>J8/(P8)</f>
        <v>14009.344052876297</v>
      </c>
      <c r="R8">
        <f t="shared" ref="R8:R22" si="1">Q8/6.895</f>
        <v>2031.8120453772731</v>
      </c>
      <c r="S8" s="4"/>
      <c r="T8" s="24"/>
    </row>
    <row r="9" spans="1:21">
      <c r="A9">
        <v>2</v>
      </c>
      <c r="B9" s="17">
        <v>20.6</v>
      </c>
      <c r="C9" s="18">
        <v>42.2</v>
      </c>
      <c r="D9" s="19">
        <v>20.3</v>
      </c>
      <c r="E9">
        <f t="shared" ref="E9:E22" si="2">AVERAGE(B9,D9)</f>
        <v>20.450000000000003</v>
      </c>
      <c r="F9">
        <f t="shared" ref="F9:F22" si="3">E9/6.895</f>
        <v>2.9659173313995657</v>
      </c>
      <c r="G9">
        <f t="shared" si="0"/>
        <v>103.55000000000001</v>
      </c>
      <c r="H9" s="4">
        <f t="shared" ref="H9:H22" si="4">G9/6.895</f>
        <v>15.018129079042787</v>
      </c>
      <c r="I9" s="15"/>
      <c r="J9" s="4">
        <f t="shared" ref="J9:J22" si="5">C9/6.895</f>
        <v>6.1203770848440904</v>
      </c>
      <c r="K9" s="25">
        <v>70.3</v>
      </c>
      <c r="L9" s="25"/>
      <c r="M9" s="12">
        <f t="shared" ref="M9:N22" si="6">K9/1000</f>
        <v>7.0300000000000001E-2</v>
      </c>
      <c r="N9" s="12">
        <f t="shared" si="6"/>
        <v>0</v>
      </c>
      <c r="O9" s="1">
        <f t="shared" ref="O9:O22" si="7">AVERAGE(M9:N9)</f>
        <v>3.5150000000000001E-2</v>
      </c>
      <c r="P9" s="24">
        <f t="shared" ref="P9:P22" si="8">M9/(150)</f>
        <v>4.6866666666666666E-4</v>
      </c>
      <c r="Q9">
        <f t="shared" ref="Q9:Q22" si="9">J9/(P9)</f>
        <v>13059.126070079852</v>
      </c>
      <c r="R9">
        <f t="shared" si="1"/>
        <v>1893.9994300333362</v>
      </c>
      <c r="S9" s="4"/>
      <c r="T9" s="24"/>
    </row>
    <row r="10" spans="1:21">
      <c r="A10">
        <v>3</v>
      </c>
      <c r="B10" s="17">
        <v>20.7</v>
      </c>
      <c r="C10" s="18">
        <v>62.1</v>
      </c>
      <c r="D10" s="19">
        <v>20.5</v>
      </c>
      <c r="E10">
        <f t="shared" si="2"/>
        <v>20.6</v>
      </c>
      <c r="F10">
        <f t="shared" si="3"/>
        <v>2.9876722262509068</v>
      </c>
      <c r="G10">
        <f t="shared" si="0"/>
        <v>123.9</v>
      </c>
      <c r="H10" s="4">
        <f t="shared" si="4"/>
        <v>17.969543147208125</v>
      </c>
      <c r="I10" s="15"/>
      <c r="J10" s="4">
        <f t="shared" si="5"/>
        <v>9.0065264684554034</v>
      </c>
      <c r="K10" s="25">
        <v>108.4</v>
      </c>
      <c r="L10" s="25"/>
      <c r="M10" s="12">
        <f t="shared" si="6"/>
        <v>0.10840000000000001</v>
      </c>
      <c r="N10" s="12">
        <f t="shared" si="6"/>
        <v>0</v>
      </c>
      <c r="O10" s="1">
        <f t="shared" si="7"/>
        <v>5.4200000000000005E-2</v>
      </c>
      <c r="P10" s="24">
        <f t="shared" si="8"/>
        <v>7.226666666666667E-4</v>
      </c>
      <c r="Q10">
        <f t="shared" si="9"/>
        <v>12462.905629781462</v>
      </c>
      <c r="R10">
        <f t="shared" si="1"/>
        <v>1807.5280101205892</v>
      </c>
      <c r="S10" s="4"/>
      <c r="T10" s="24"/>
    </row>
    <row r="11" spans="1:21">
      <c r="A11">
        <v>4</v>
      </c>
      <c r="B11" s="17">
        <v>34.700000000000003</v>
      </c>
      <c r="C11" s="18">
        <v>34.6</v>
      </c>
      <c r="D11" s="19">
        <v>34.700000000000003</v>
      </c>
      <c r="E11">
        <f t="shared" si="2"/>
        <v>34.700000000000003</v>
      </c>
      <c r="F11">
        <f t="shared" si="3"/>
        <v>5.0326323422770134</v>
      </c>
      <c r="G11">
        <f t="shared" si="0"/>
        <v>138.70000000000002</v>
      </c>
      <c r="H11" s="4">
        <f t="shared" si="4"/>
        <v>20.116026105873825</v>
      </c>
      <c r="I11" s="15"/>
      <c r="J11" s="4">
        <f t="shared" si="5"/>
        <v>5.0181290790427848</v>
      </c>
      <c r="K11" s="25">
        <v>50.8</v>
      </c>
      <c r="L11" s="25"/>
      <c r="M11" s="12">
        <f t="shared" si="6"/>
        <v>5.0799999999999998E-2</v>
      </c>
      <c r="N11" s="12">
        <f t="shared" si="6"/>
        <v>0</v>
      </c>
      <c r="O11" s="1">
        <f t="shared" si="7"/>
        <v>2.5399999999999999E-2</v>
      </c>
      <c r="P11" s="24">
        <f t="shared" si="8"/>
        <v>3.3866666666666664E-4</v>
      </c>
      <c r="Q11">
        <f t="shared" si="9"/>
        <v>14817.310272764129</v>
      </c>
      <c r="R11">
        <f t="shared" si="1"/>
        <v>2148.9935130912445</v>
      </c>
      <c r="S11" s="4"/>
      <c r="T11" s="24"/>
    </row>
    <row r="12" spans="1:21">
      <c r="A12">
        <v>5</v>
      </c>
      <c r="B12" s="17">
        <v>34.799999999999997</v>
      </c>
      <c r="C12" s="18">
        <v>68.5</v>
      </c>
      <c r="D12" s="19">
        <v>34.6</v>
      </c>
      <c r="E12">
        <f t="shared" si="2"/>
        <v>34.700000000000003</v>
      </c>
      <c r="F12">
        <f t="shared" si="3"/>
        <v>5.0326323422770134</v>
      </c>
      <c r="G12">
        <f t="shared" si="0"/>
        <v>172.60000000000002</v>
      </c>
      <c r="H12" s="4">
        <f t="shared" si="4"/>
        <v>25.032632342277019</v>
      </c>
      <c r="I12" s="15"/>
      <c r="J12" s="4">
        <f t="shared" si="5"/>
        <v>9.9347353154459768</v>
      </c>
      <c r="K12" s="25">
        <v>92.8</v>
      </c>
      <c r="L12" s="25"/>
      <c r="M12" s="12">
        <f t="shared" si="6"/>
        <v>9.2799999999999994E-2</v>
      </c>
      <c r="N12" s="12">
        <f t="shared" si="6"/>
        <v>0</v>
      </c>
      <c r="O12" s="1">
        <f t="shared" si="7"/>
        <v>4.6399999999999997E-2</v>
      </c>
      <c r="P12" s="24">
        <f t="shared" si="8"/>
        <v>6.1866666666666667E-4</v>
      </c>
      <c r="Q12">
        <f t="shared" si="9"/>
        <v>16058.300617638972</v>
      </c>
      <c r="R12">
        <f t="shared" si="1"/>
        <v>2328.9776095197931</v>
      </c>
      <c r="S12" s="4"/>
      <c r="T12" s="24"/>
    </row>
    <row r="13" spans="1:21">
      <c r="A13">
        <v>6</v>
      </c>
      <c r="B13" s="17">
        <v>34.700000000000003</v>
      </c>
      <c r="C13" s="18">
        <v>102.8</v>
      </c>
      <c r="D13" s="19">
        <v>34.6</v>
      </c>
      <c r="E13">
        <f t="shared" si="2"/>
        <v>34.650000000000006</v>
      </c>
      <c r="F13">
        <f t="shared" si="3"/>
        <v>5.0253807106599</v>
      </c>
      <c r="G13">
        <f t="shared" si="0"/>
        <v>206.75</v>
      </c>
      <c r="H13" s="4">
        <f t="shared" si="4"/>
        <v>29.985496736765775</v>
      </c>
      <c r="I13" s="15"/>
      <c r="J13" s="4">
        <f t="shared" si="5"/>
        <v>14.909354604786078</v>
      </c>
      <c r="K13" s="23">
        <v>133.6</v>
      </c>
      <c r="L13" s="23"/>
      <c r="M13" s="12">
        <f t="shared" si="6"/>
        <v>0.1336</v>
      </c>
      <c r="N13" s="12">
        <f t="shared" si="6"/>
        <v>0</v>
      </c>
      <c r="O13" s="1">
        <f t="shared" si="7"/>
        <v>6.6799999999999998E-2</v>
      </c>
      <c r="P13" s="24">
        <f t="shared" si="8"/>
        <v>8.9066666666666667E-4</v>
      </c>
      <c r="Q13">
        <f t="shared" si="9"/>
        <v>16739.544840702933</v>
      </c>
      <c r="R13">
        <f t="shared" si="1"/>
        <v>2427.7802524587287</v>
      </c>
      <c r="S13" s="4"/>
      <c r="T13" s="24"/>
    </row>
    <row r="14" spans="1:21">
      <c r="A14">
        <v>7</v>
      </c>
      <c r="B14" s="17">
        <v>68.599999999999994</v>
      </c>
      <c r="C14" s="18">
        <v>68.8</v>
      </c>
      <c r="D14" s="19">
        <v>68.5</v>
      </c>
      <c r="E14">
        <f t="shared" si="2"/>
        <v>68.55</v>
      </c>
      <c r="F14">
        <f t="shared" si="3"/>
        <v>9.9419869470630893</v>
      </c>
      <c r="G14">
        <f t="shared" si="0"/>
        <v>274.45</v>
      </c>
      <c r="H14" s="4">
        <f t="shared" si="4"/>
        <v>39.80420594633793</v>
      </c>
      <c r="I14" s="15"/>
      <c r="J14" s="4">
        <f t="shared" si="5"/>
        <v>9.9782451051486589</v>
      </c>
      <c r="K14" s="23">
        <v>65.7</v>
      </c>
      <c r="L14" s="23"/>
      <c r="M14" s="12">
        <f t="shared" si="6"/>
        <v>6.5700000000000008E-2</v>
      </c>
      <c r="N14" s="12">
        <f t="shared" si="6"/>
        <v>0</v>
      </c>
      <c r="O14" s="1">
        <f t="shared" si="7"/>
        <v>3.2850000000000004E-2</v>
      </c>
      <c r="P14" s="24">
        <f t="shared" si="8"/>
        <v>4.3800000000000008E-4</v>
      </c>
      <c r="Q14">
        <f t="shared" si="9"/>
        <v>22781.381518604241</v>
      </c>
      <c r="R14">
        <f t="shared" si="1"/>
        <v>3304.0437300368735</v>
      </c>
      <c r="S14" s="4"/>
      <c r="T14" s="24"/>
    </row>
    <row r="15" spans="1:21">
      <c r="A15">
        <v>8</v>
      </c>
      <c r="B15" s="17">
        <v>68.599999999999994</v>
      </c>
      <c r="C15" s="18">
        <v>137.5</v>
      </c>
      <c r="D15" s="19">
        <v>68.7</v>
      </c>
      <c r="E15">
        <f t="shared" si="2"/>
        <v>68.650000000000006</v>
      </c>
      <c r="F15">
        <f t="shared" si="3"/>
        <v>9.9564902102973178</v>
      </c>
      <c r="G15">
        <f t="shared" si="0"/>
        <v>343.45000000000005</v>
      </c>
      <c r="H15" s="4">
        <f t="shared" si="4"/>
        <v>49.811457577955046</v>
      </c>
      <c r="I15" s="15"/>
      <c r="J15" s="4">
        <f t="shared" si="5"/>
        <v>19.941986947063089</v>
      </c>
      <c r="K15" s="23">
        <v>123.8</v>
      </c>
      <c r="L15" s="23"/>
      <c r="M15" s="12">
        <f t="shared" si="6"/>
        <v>0.12379999999999999</v>
      </c>
      <c r="N15" s="12">
        <f t="shared" si="6"/>
        <v>0</v>
      </c>
      <c r="O15" s="1">
        <f t="shared" si="7"/>
        <v>6.1899999999999997E-2</v>
      </c>
      <c r="P15" s="24">
        <f t="shared" si="8"/>
        <v>8.253333333333333E-4</v>
      </c>
      <c r="Q15">
        <f t="shared" si="9"/>
        <v>24162.342827620869</v>
      </c>
      <c r="R15">
        <f t="shared" si="1"/>
        <v>3504.3281838463918</v>
      </c>
      <c r="S15" s="4"/>
      <c r="T15" s="24"/>
    </row>
    <row r="16" spans="1:21">
      <c r="A16">
        <v>9</v>
      </c>
      <c r="B16" s="17">
        <v>68.900000000000006</v>
      </c>
      <c r="C16" s="18">
        <v>206.1</v>
      </c>
      <c r="D16" s="19">
        <v>68.7</v>
      </c>
      <c r="E16">
        <f t="shared" si="2"/>
        <v>68.800000000000011</v>
      </c>
      <c r="F16">
        <f t="shared" si="3"/>
        <v>9.9782451051486607</v>
      </c>
      <c r="G16">
        <f t="shared" si="0"/>
        <v>412.5</v>
      </c>
      <c r="H16" s="4">
        <f t="shared" si="4"/>
        <v>59.825960841189271</v>
      </c>
      <c r="I16" s="15"/>
      <c r="J16" s="4">
        <f t="shared" si="5"/>
        <v>29.891225525743295</v>
      </c>
      <c r="K16" s="23">
        <v>178.8</v>
      </c>
      <c r="L16" s="23"/>
      <c r="M16" s="12">
        <f t="shared" si="6"/>
        <v>0.17880000000000001</v>
      </c>
      <c r="N16" s="12">
        <f t="shared" si="6"/>
        <v>0</v>
      </c>
      <c r="O16" s="1">
        <f t="shared" si="7"/>
        <v>8.9400000000000007E-2</v>
      </c>
      <c r="P16" s="24">
        <f t="shared" si="8"/>
        <v>1.1920000000000001E-3</v>
      </c>
      <c r="Q16">
        <f t="shared" si="9"/>
        <v>25076.531481328264</v>
      </c>
      <c r="R16">
        <f t="shared" si="1"/>
        <v>3636.9153707510177</v>
      </c>
      <c r="S16" s="4"/>
      <c r="T16" s="24"/>
    </row>
    <row r="17" spans="1:20">
      <c r="A17">
        <v>10</v>
      </c>
      <c r="B17" s="17">
        <v>102.3</v>
      </c>
      <c r="C17" s="18">
        <v>68.900000000000006</v>
      </c>
      <c r="D17" s="19">
        <v>102.6</v>
      </c>
      <c r="E17">
        <f t="shared" si="2"/>
        <v>102.44999999999999</v>
      </c>
      <c r="F17">
        <f t="shared" si="3"/>
        <v>14.858593183466279</v>
      </c>
      <c r="G17">
        <f t="shared" si="0"/>
        <v>376.25</v>
      </c>
      <c r="H17" s="4">
        <f t="shared" si="4"/>
        <v>54.568527918781726</v>
      </c>
      <c r="I17" s="15"/>
      <c r="J17" s="4">
        <f t="shared" si="5"/>
        <v>9.9927483683828875</v>
      </c>
      <c r="K17" s="23">
        <v>56.4</v>
      </c>
      <c r="L17" s="23"/>
      <c r="M17" s="12">
        <f t="shared" si="6"/>
        <v>5.6399999999999999E-2</v>
      </c>
      <c r="N17" s="12">
        <f t="shared" si="6"/>
        <v>0</v>
      </c>
      <c r="O17" s="1">
        <f t="shared" si="7"/>
        <v>2.8199999999999999E-2</v>
      </c>
      <c r="P17" s="24">
        <f t="shared" si="8"/>
        <v>3.7599999999999998E-4</v>
      </c>
      <c r="Q17">
        <f t="shared" si="9"/>
        <v>26576.458426550234</v>
      </c>
      <c r="R17">
        <f t="shared" si="1"/>
        <v>3854.45372393767</v>
      </c>
      <c r="S17" s="4"/>
      <c r="T17" s="24"/>
    </row>
    <row r="18" spans="1:20">
      <c r="A18">
        <v>11</v>
      </c>
      <c r="B18" s="17">
        <v>102.3</v>
      </c>
      <c r="C18" s="18">
        <v>102.5</v>
      </c>
      <c r="D18" s="19">
        <v>102.6</v>
      </c>
      <c r="E18">
        <f t="shared" si="2"/>
        <v>102.44999999999999</v>
      </c>
      <c r="F18">
        <f t="shared" si="3"/>
        <v>14.858593183466279</v>
      </c>
      <c r="G18">
        <f t="shared" si="0"/>
        <v>409.84999999999997</v>
      </c>
      <c r="H18" s="4">
        <f t="shared" si="4"/>
        <v>59.441624365482234</v>
      </c>
      <c r="I18" s="15"/>
      <c r="J18" s="4">
        <f t="shared" si="5"/>
        <v>14.865844815083396</v>
      </c>
      <c r="K18" s="23">
        <v>80.3</v>
      </c>
      <c r="L18" s="23"/>
      <c r="M18" s="12">
        <f t="shared" si="6"/>
        <v>8.0299999999999996E-2</v>
      </c>
      <c r="N18" s="12">
        <f t="shared" si="6"/>
        <v>0</v>
      </c>
      <c r="O18" s="1">
        <f t="shared" si="7"/>
        <v>4.0149999999999998E-2</v>
      </c>
      <c r="P18" s="24">
        <f t="shared" si="8"/>
        <v>5.353333333333333E-4</v>
      </c>
      <c r="Q18">
        <f t="shared" si="9"/>
        <v>27769.324063044951</v>
      </c>
      <c r="R18">
        <f t="shared" si="1"/>
        <v>4027.4581672291447</v>
      </c>
      <c r="S18" s="4"/>
      <c r="T18" s="24"/>
    </row>
    <row r="19" spans="1:20">
      <c r="A19">
        <v>12</v>
      </c>
      <c r="B19" s="17">
        <v>102.9</v>
      </c>
      <c r="C19" s="18">
        <v>206.6</v>
      </c>
      <c r="D19" s="19">
        <v>102.5</v>
      </c>
      <c r="E19">
        <f t="shared" si="2"/>
        <v>102.7</v>
      </c>
      <c r="F19">
        <f t="shared" si="3"/>
        <v>14.894851341551851</v>
      </c>
      <c r="G19">
        <f t="shared" si="0"/>
        <v>514.70000000000005</v>
      </c>
      <c r="H19" s="4">
        <f t="shared" si="4"/>
        <v>74.648295866569995</v>
      </c>
      <c r="I19" s="15"/>
      <c r="J19" s="4">
        <f t="shared" si="5"/>
        <v>29.96374184191443</v>
      </c>
      <c r="K19" s="23">
        <v>147.5</v>
      </c>
      <c r="L19" s="23"/>
      <c r="M19" s="12">
        <f t="shared" si="6"/>
        <v>0.14749999999999999</v>
      </c>
      <c r="N19" s="12">
        <f t="shared" si="6"/>
        <v>0</v>
      </c>
      <c r="O19" s="1">
        <f t="shared" si="7"/>
        <v>7.3749999999999996E-2</v>
      </c>
      <c r="P19" s="24">
        <f t="shared" si="8"/>
        <v>9.8333333333333324E-4</v>
      </c>
      <c r="Q19">
        <f t="shared" si="9"/>
        <v>30471.601873133321</v>
      </c>
      <c r="R19">
        <f t="shared" si="1"/>
        <v>4419.3766313463848</v>
      </c>
      <c r="S19" s="4"/>
      <c r="T19" s="24"/>
    </row>
    <row r="20" spans="1:20">
      <c r="A20">
        <v>13</v>
      </c>
      <c r="B20" s="17">
        <v>137.6</v>
      </c>
      <c r="C20" s="18">
        <v>102.7</v>
      </c>
      <c r="D20" s="19">
        <v>137.5</v>
      </c>
      <c r="E20">
        <f t="shared" si="2"/>
        <v>137.55000000000001</v>
      </c>
      <c r="F20">
        <f t="shared" si="3"/>
        <v>19.949238578680205</v>
      </c>
      <c r="G20">
        <f t="shared" si="0"/>
        <v>515.35</v>
      </c>
      <c r="H20" s="4">
        <f t="shared" si="4"/>
        <v>74.742567077592469</v>
      </c>
      <c r="I20" s="15"/>
      <c r="J20" s="4">
        <f t="shared" si="5"/>
        <v>14.894851341551851</v>
      </c>
      <c r="K20" s="23">
        <v>68.400000000000006</v>
      </c>
      <c r="L20" s="23"/>
      <c r="M20" s="12">
        <f t="shared" si="6"/>
        <v>6.8400000000000002E-2</v>
      </c>
      <c r="N20" s="12">
        <f t="shared" si="6"/>
        <v>0</v>
      </c>
      <c r="O20" s="1">
        <f t="shared" si="7"/>
        <v>3.4200000000000001E-2</v>
      </c>
      <c r="P20" s="24">
        <f t="shared" si="8"/>
        <v>4.5600000000000003E-4</v>
      </c>
      <c r="Q20">
        <f t="shared" si="9"/>
        <v>32664.147678841775</v>
      </c>
      <c r="R20">
        <f t="shared" si="1"/>
        <v>4737.3673210793004</v>
      </c>
      <c r="S20" s="4"/>
      <c r="T20" s="24"/>
    </row>
    <row r="21" spans="1:20">
      <c r="A21">
        <v>14</v>
      </c>
      <c r="B21" s="17">
        <v>137.69999999999999</v>
      </c>
      <c r="C21" s="18">
        <v>137.30000000000001</v>
      </c>
      <c r="D21" s="19">
        <v>137.6</v>
      </c>
      <c r="E21">
        <f t="shared" si="2"/>
        <v>137.64999999999998</v>
      </c>
      <c r="F21">
        <f t="shared" si="3"/>
        <v>19.96374184191443</v>
      </c>
      <c r="G21">
        <f t="shared" si="0"/>
        <v>550.25</v>
      </c>
      <c r="H21" s="4">
        <f t="shared" si="4"/>
        <v>79.80420594633793</v>
      </c>
      <c r="I21" s="15"/>
      <c r="J21" s="4">
        <f t="shared" si="5"/>
        <v>19.912980420594636</v>
      </c>
      <c r="K21" s="23">
        <v>88.2</v>
      </c>
      <c r="L21" s="23"/>
      <c r="M21" s="12">
        <f t="shared" si="6"/>
        <v>8.8200000000000001E-2</v>
      </c>
      <c r="N21" s="12">
        <f t="shared" si="6"/>
        <v>0</v>
      </c>
      <c r="O21" s="1">
        <f t="shared" si="7"/>
        <v>4.41E-2</v>
      </c>
      <c r="P21" s="24">
        <f t="shared" si="8"/>
        <v>5.8799999999999998E-4</v>
      </c>
      <c r="Q21">
        <f t="shared" si="9"/>
        <v>33865.612960194958</v>
      </c>
      <c r="R21">
        <f t="shared" si="1"/>
        <v>4911.6189935018074</v>
      </c>
      <c r="S21" s="4"/>
      <c r="T21" s="24"/>
    </row>
    <row r="22" spans="1:20" ht="15.75" thickBot="1">
      <c r="A22">
        <v>15</v>
      </c>
      <c r="B22" s="20">
        <v>137.9</v>
      </c>
      <c r="C22" s="21">
        <v>275.10000000000002</v>
      </c>
      <c r="D22" s="22">
        <v>137.6</v>
      </c>
      <c r="E22">
        <f t="shared" si="2"/>
        <v>137.75</v>
      </c>
      <c r="F22">
        <f t="shared" si="3"/>
        <v>19.978245105148659</v>
      </c>
      <c r="G22">
        <f t="shared" si="0"/>
        <v>688.35</v>
      </c>
      <c r="H22" s="4">
        <f t="shared" si="4"/>
        <v>99.833212472806395</v>
      </c>
      <c r="I22" s="15"/>
      <c r="J22" s="4">
        <f t="shared" si="5"/>
        <v>39.898477157360411</v>
      </c>
      <c r="K22" s="23">
        <v>164.1</v>
      </c>
      <c r="L22" s="23"/>
      <c r="M22" s="12">
        <f t="shared" si="6"/>
        <v>0.1641</v>
      </c>
      <c r="N22" s="12">
        <f t="shared" si="6"/>
        <v>0</v>
      </c>
      <c r="O22" s="1">
        <f t="shared" si="7"/>
        <v>8.2049999999999998E-2</v>
      </c>
      <c r="P22" s="24">
        <f t="shared" si="8"/>
        <v>1.0939999999999999E-3</v>
      </c>
      <c r="Q22">
        <f t="shared" si="9"/>
        <v>36470.271624643887</v>
      </c>
      <c r="R22">
        <f t="shared" si="1"/>
        <v>5289.3794959599545</v>
      </c>
      <c r="S22" s="4"/>
      <c r="T22" s="24"/>
    </row>
    <row r="23" spans="1:20">
      <c r="I23" s="15"/>
      <c r="M23" s="13"/>
      <c r="N23" s="13"/>
    </row>
    <row r="25" spans="1:20">
      <c r="O25" s="9"/>
      <c r="P25" s="9"/>
      <c r="Q25" s="9"/>
      <c r="R25" s="9"/>
    </row>
    <row r="26" spans="1:20" ht="45">
      <c r="N26" s="5" t="s">
        <v>15</v>
      </c>
      <c r="O26" s="5" t="s">
        <v>23</v>
      </c>
      <c r="P26" s="5" t="s">
        <v>16</v>
      </c>
      <c r="Q26" s="5" t="s">
        <v>17</v>
      </c>
      <c r="R26" s="5" t="s">
        <v>18</v>
      </c>
    </row>
    <row r="27" spans="1:20">
      <c r="N27" s="11"/>
      <c r="O27" s="11"/>
      <c r="P27" s="11"/>
      <c r="Q27" s="9"/>
      <c r="R27" s="9"/>
    </row>
    <row r="28" spans="1:20">
      <c r="N28" s="11"/>
      <c r="O28" s="11"/>
      <c r="P28" s="11"/>
      <c r="Q28" s="9"/>
      <c r="R28" s="9"/>
    </row>
    <row r="29" spans="1:20">
      <c r="N29" s="2">
        <f>(150/1000)*PI()*(150/2000)^2</f>
        <v>2.6507188014663879E-3</v>
      </c>
      <c r="O29" s="3">
        <v>22.1</v>
      </c>
      <c r="P29" s="2">
        <f>O29*N29</f>
        <v>5.8580885512407178E-2</v>
      </c>
      <c r="Q29" s="9">
        <f>P29*1000/9.81</f>
        <v>5.9715479625287644</v>
      </c>
      <c r="R29" s="16">
        <f>Q29/3</f>
        <v>1.9905159875095881</v>
      </c>
    </row>
    <row r="30" spans="1:20">
      <c r="P30" s="4"/>
    </row>
    <row r="31" spans="1:20">
      <c r="P31" s="4"/>
    </row>
    <row r="32" spans="1:20">
      <c r="P32" s="4"/>
    </row>
    <row r="33" spans="16:16">
      <c r="P33" s="4"/>
    </row>
    <row r="34" spans="16:16">
      <c r="P34" s="4"/>
    </row>
    <row r="35" spans="16:16">
      <c r="P35" s="4"/>
    </row>
    <row r="36" spans="16:16">
      <c r="P36" s="4"/>
    </row>
    <row r="37" spans="16:16">
      <c r="P37" s="4"/>
    </row>
    <row r="38" spans="16:16">
      <c r="P38" s="4"/>
    </row>
    <row r="39" spans="16:16">
      <c r="P39" s="4"/>
    </row>
    <row r="40" spans="16:16">
      <c r="P40" s="4"/>
    </row>
    <row r="41" spans="16:16">
      <c r="P41" s="4"/>
    </row>
    <row r="42" spans="16:16">
      <c r="P42" s="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opLeftCell="A16" zoomScaleNormal="100" workbookViewId="0">
      <pane xSplit="1" topLeftCell="B1" activePane="topRight" state="frozen"/>
      <selection activeCell="A4" sqref="A4"/>
      <selection pane="topRight" activeCell="Q11" sqref="Q11"/>
    </sheetView>
  </sheetViews>
  <sheetFormatPr defaultRowHeight="15"/>
  <cols>
    <col min="5" max="8" width="10.140625" customWidth="1"/>
    <col min="10" max="16" width="10.5703125" customWidth="1"/>
    <col min="17" max="19" width="9.7109375" customWidth="1"/>
  </cols>
  <sheetData>
    <row r="1" spans="1:21">
      <c r="A1" s="26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2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4"/>
      <c r="P2" s="4"/>
    </row>
    <row r="3" spans="1:21">
      <c r="A3" s="9"/>
      <c r="B3" s="9"/>
      <c r="C3" s="9"/>
      <c r="D3" s="9"/>
      <c r="E3" s="9"/>
      <c r="F3" s="9"/>
      <c r="G3" s="9"/>
      <c r="H3" s="9"/>
      <c r="I3" s="9"/>
      <c r="J3" s="9"/>
      <c r="K3" s="27"/>
      <c r="L3" s="9"/>
      <c r="M3" s="9"/>
      <c r="N3" s="4"/>
      <c r="P3" s="4"/>
    </row>
    <row r="4" spans="1:2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21" ht="54" customHeight="1">
      <c r="A5" s="7" t="s">
        <v>0</v>
      </c>
      <c r="B5" s="8" t="s">
        <v>7</v>
      </c>
      <c r="C5" s="8" t="s">
        <v>8</v>
      </c>
      <c r="D5" s="8" t="s">
        <v>9</v>
      </c>
      <c r="E5" s="8" t="s">
        <v>10</v>
      </c>
      <c r="F5" s="8" t="s">
        <v>12</v>
      </c>
      <c r="G5" s="8" t="s">
        <v>13</v>
      </c>
      <c r="H5" s="8" t="s">
        <v>11</v>
      </c>
      <c r="I5" s="14"/>
      <c r="J5" s="6" t="s">
        <v>14</v>
      </c>
      <c r="K5" s="6" t="s">
        <v>21</v>
      </c>
      <c r="L5" s="6" t="s">
        <v>22</v>
      </c>
      <c r="M5" s="6" t="s">
        <v>4</v>
      </c>
      <c r="N5" s="6" t="s">
        <v>5</v>
      </c>
      <c r="O5" s="6" t="s">
        <v>6</v>
      </c>
      <c r="P5" s="6" t="s">
        <v>3</v>
      </c>
      <c r="Q5" s="6" t="s">
        <v>19</v>
      </c>
      <c r="R5" s="6" t="s">
        <v>20</v>
      </c>
      <c r="S5" s="6"/>
      <c r="T5" s="6"/>
      <c r="U5" s="6"/>
    </row>
    <row r="6" spans="1:21" s="9" customFormat="1" ht="19.5" customHeight="1">
      <c r="A6" s="10" t="s">
        <v>1</v>
      </c>
      <c r="B6" s="10"/>
      <c r="C6" s="11"/>
      <c r="D6" s="10"/>
      <c r="E6" s="11"/>
      <c r="F6" s="11"/>
      <c r="G6" s="11"/>
      <c r="H6" s="11"/>
      <c r="I6" s="1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s="9" customFormat="1" ht="19.5" customHeight="1">
      <c r="A7" s="10" t="s">
        <v>2</v>
      </c>
      <c r="B7" s="10"/>
      <c r="C7" s="11"/>
      <c r="D7" s="10"/>
      <c r="E7" s="11"/>
      <c r="F7" s="11"/>
      <c r="G7" s="11"/>
      <c r="H7" s="11"/>
      <c r="I7" s="1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>
      <c r="A8">
        <v>1</v>
      </c>
      <c r="B8" s="17">
        <v>20.6</v>
      </c>
      <c r="C8" s="18">
        <v>21</v>
      </c>
      <c r="D8" s="19">
        <v>20.5</v>
      </c>
      <c r="E8">
        <f>AVERAGE(B8,D8)</f>
        <v>20.55</v>
      </c>
      <c r="F8">
        <f>E8/6.895</f>
        <v>2.9804205946337929</v>
      </c>
      <c r="G8">
        <f t="shared" ref="G8:G22" si="0">C8+E8*3</f>
        <v>82.65</v>
      </c>
      <c r="H8" s="4">
        <f>G8/6.895</f>
        <v>11.986947063089197</v>
      </c>
      <c r="I8" s="15"/>
      <c r="J8" s="4">
        <f>C8/6.895</f>
        <v>3.0456852791878175</v>
      </c>
      <c r="K8" s="25">
        <v>35.200000000000003</v>
      </c>
      <c r="L8" s="25">
        <v>35.700000000000003</v>
      </c>
      <c r="M8" s="12">
        <f>K8/1000</f>
        <v>3.5200000000000002E-2</v>
      </c>
      <c r="N8" s="12">
        <f>L8/1000</f>
        <v>3.5700000000000003E-2</v>
      </c>
      <c r="O8" s="1">
        <f>AVERAGE(M8:N8)</f>
        <v>3.5450000000000002E-2</v>
      </c>
      <c r="P8" s="24">
        <f>O8/(150)</f>
        <v>2.3633333333333335E-4</v>
      </c>
      <c r="Q8">
        <f>J8/(P8)</f>
        <v>12887.243776535193</v>
      </c>
      <c r="R8">
        <f>Q8*6.895/1000</f>
        <v>88.857545839210161</v>
      </c>
      <c r="S8" s="4"/>
      <c r="T8" s="24"/>
    </row>
    <row r="9" spans="1:21">
      <c r="A9">
        <v>2</v>
      </c>
      <c r="B9" s="17">
        <v>20.7</v>
      </c>
      <c r="C9" s="18">
        <v>41.6</v>
      </c>
      <c r="D9" s="19">
        <v>20.7</v>
      </c>
      <c r="E9">
        <f t="shared" ref="E9:E22" si="1">AVERAGE(B9,D9)</f>
        <v>20.7</v>
      </c>
      <c r="F9">
        <f t="shared" ref="F9:F22" si="2">E9/6.895</f>
        <v>3.002175489485134</v>
      </c>
      <c r="G9">
        <f t="shared" si="0"/>
        <v>103.69999999999999</v>
      </c>
      <c r="H9" s="4">
        <f t="shared" ref="H9:H22" si="3">G9/6.895</f>
        <v>15.039883973894126</v>
      </c>
      <c r="I9" s="15"/>
      <c r="J9" s="4">
        <f t="shared" ref="J9:J22" si="4">C9/6.895</f>
        <v>6.0333575054387243</v>
      </c>
      <c r="K9" s="25">
        <v>71.599999999999994</v>
      </c>
      <c r="L9" s="25">
        <v>72.8</v>
      </c>
      <c r="M9" s="12">
        <f t="shared" ref="M9:M22" si="5">K9/1000</f>
        <v>7.1599999999999997E-2</v>
      </c>
      <c r="N9" s="12">
        <f t="shared" ref="N9:N22" si="6">L9/1000</f>
        <v>7.2800000000000004E-2</v>
      </c>
      <c r="O9" s="1">
        <f t="shared" ref="O9:O22" si="7">AVERAGE(M9:N9)</f>
        <v>7.22E-2</v>
      </c>
      <c r="P9" s="24">
        <f t="shared" ref="P9:P22" si="8">O9/(150)</f>
        <v>4.8133333333333334E-4</v>
      </c>
      <c r="Q9">
        <f t="shared" ref="Q9:Q22" si="9">J9/(P9)</f>
        <v>12534.676257836685</v>
      </c>
      <c r="R9">
        <f t="shared" ref="R9:R22" si="10">Q9*6.895/1000</f>
        <v>86.42659279778394</v>
      </c>
      <c r="S9" s="4"/>
      <c r="T9" s="24"/>
    </row>
    <row r="10" spans="1:21">
      <c r="A10">
        <v>3</v>
      </c>
      <c r="B10" s="17">
        <v>20.7</v>
      </c>
      <c r="C10" s="18">
        <v>61.9</v>
      </c>
      <c r="D10" s="19">
        <v>20.5</v>
      </c>
      <c r="E10">
        <f t="shared" si="1"/>
        <v>20.6</v>
      </c>
      <c r="F10">
        <f t="shared" si="2"/>
        <v>2.9876722262509068</v>
      </c>
      <c r="G10">
        <f t="shared" si="0"/>
        <v>123.7</v>
      </c>
      <c r="H10" s="4">
        <f t="shared" si="3"/>
        <v>17.940536620739667</v>
      </c>
      <c r="I10" s="15"/>
      <c r="J10" s="4">
        <f t="shared" si="4"/>
        <v>8.977519941986948</v>
      </c>
      <c r="K10" s="25">
        <v>101.6</v>
      </c>
      <c r="L10" s="25">
        <v>102.3</v>
      </c>
      <c r="M10" s="12">
        <f t="shared" si="5"/>
        <v>0.1016</v>
      </c>
      <c r="N10" s="12">
        <f t="shared" si="6"/>
        <v>0.1023</v>
      </c>
      <c r="O10" s="1">
        <f t="shared" si="7"/>
        <v>0.10195</v>
      </c>
      <c r="P10" s="24">
        <f t="shared" si="8"/>
        <v>6.7966666666666664E-4</v>
      </c>
      <c r="Q10">
        <f t="shared" si="9"/>
        <v>13208.71006668016</v>
      </c>
      <c r="R10">
        <f t="shared" si="10"/>
        <v>91.074055909759693</v>
      </c>
      <c r="S10" s="4"/>
      <c r="T10" s="24"/>
    </row>
    <row r="11" spans="1:21">
      <c r="A11">
        <v>4</v>
      </c>
      <c r="B11" s="17">
        <v>34.6</v>
      </c>
      <c r="C11" s="18">
        <v>34.700000000000003</v>
      </c>
      <c r="D11" s="19">
        <v>34.5</v>
      </c>
      <c r="E11">
        <f t="shared" si="1"/>
        <v>34.549999999999997</v>
      </c>
      <c r="F11">
        <f t="shared" si="2"/>
        <v>5.0108774474256705</v>
      </c>
      <c r="G11">
        <f t="shared" si="0"/>
        <v>138.35</v>
      </c>
      <c r="H11" s="4">
        <f t="shared" si="3"/>
        <v>20.065264684554027</v>
      </c>
      <c r="I11" s="15"/>
      <c r="J11" s="4">
        <f t="shared" si="4"/>
        <v>5.0326323422770134</v>
      </c>
      <c r="K11" s="25">
        <v>48.8</v>
      </c>
      <c r="L11" s="25">
        <v>50.1</v>
      </c>
      <c r="M11" s="12">
        <f t="shared" si="5"/>
        <v>4.8799999999999996E-2</v>
      </c>
      <c r="N11" s="12">
        <f t="shared" si="6"/>
        <v>5.0099999999999999E-2</v>
      </c>
      <c r="O11" s="1">
        <f t="shared" si="7"/>
        <v>4.9449999999999994E-2</v>
      </c>
      <c r="P11" s="24">
        <f t="shared" si="8"/>
        <v>3.2966666666666664E-4</v>
      </c>
      <c r="Q11">
        <f>J11/(P11)</f>
        <v>15265.821058474259</v>
      </c>
      <c r="R11">
        <f t="shared" si="10"/>
        <v>105.25783619818002</v>
      </c>
      <c r="S11" s="4"/>
      <c r="T11" s="24"/>
    </row>
    <row r="12" spans="1:21">
      <c r="A12">
        <v>5</v>
      </c>
      <c r="B12" s="17">
        <v>34.6</v>
      </c>
      <c r="C12" s="18">
        <v>68.2</v>
      </c>
      <c r="D12" s="19">
        <v>34.799999999999997</v>
      </c>
      <c r="E12">
        <f t="shared" si="1"/>
        <v>34.700000000000003</v>
      </c>
      <c r="F12">
        <f t="shared" si="2"/>
        <v>5.0326323422770134</v>
      </c>
      <c r="G12">
        <f t="shared" si="0"/>
        <v>172.3</v>
      </c>
      <c r="H12" s="4">
        <f t="shared" si="3"/>
        <v>24.989122552574333</v>
      </c>
      <c r="I12" s="15"/>
      <c r="J12" s="4">
        <f t="shared" si="4"/>
        <v>9.8912255257432928</v>
      </c>
      <c r="K12" s="23">
        <v>89.9</v>
      </c>
      <c r="L12" s="23">
        <v>90.4</v>
      </c>
      <c r="M12" s="12">
        <f t="shared" si="5"/>
        <v>8.9900000000000008E-2</v>
      </c>
      <c r="N12" s="12">
        <f t="shared" si="6"/>
        <v>9.0400000000000008E-2</v>
      </c>
      <c r="O12" s="1">
        <f t="shared" si="7"/>
        <v>9.0150000000000008E-2</v>
      </c>
      <c r="P12" s="24">
        <f t="shared" si="8"/>
        <v>6.0100000000000008E-4</v>
      </c>
      <c r="Q12">
        <f t="shared" si="9"/>
        <v>16457.945966294996</v>
      </c>
      <c r="R12">
        <f t="shared" si="10"/>
        <v>113.47753743760398</v>
      </c>
      <c r="S12" s="4"/>
      <c r="T12" s="24"/>
    </row>
    <row r="13" spans="1:21">
      <c r="A13">
        <v>6</v>
      </c>
      <c r="B13" s="17">
        <v>34.700000000000003</v>
      </c>
      <c r="C13" s="18">
        <v>102.7</v>
      </c>
      <c r="D13" s="19">
        <v>34.5</v>
      </c>
      <c r="E13">
        <f t="shared" si="1"/>
        <v>34.6</v>
      </c>
      <c r="F13">
        <f t="shared" si="2"/>
        <v>5.0181290790427848</v>
      </c>
      <c r="G13">
        <f t="shared" si="0"/>
        <v>206.5</v>
      </c>
      <c r="H13" s="4">
        <f t="shared" si="3"/>
        <v>29.949238578680205</v>
      </c>
      <c r="I13" s="15"/>
      <c r="J13" s="4">
        <f t="shared" si="4"/>
        <v>14.894851341551851</v>
      </c>
      <c r="K13" s="23">
        <v>127.7</v>
      </c>
      <c r="L13" s="23">
        <v>130.19999999999999</v>
      </c>
      <c r="M13" s="12">
        <f t="shared" si="5"/>
        <v>0.12770000000000001</v>
      </c>
      <c r="N13" s="12">
        <f t="shared" si="6"/>
        <v>0.13019999999999998</v>
      </c>
      <c r="O13" s="1">
        <f t="shared" si="7"/>
        <v>0.12895000000000001</v>
      </c>
      <c r="P13" s="24">
        <f t="shared" si="8"/>
        <v>8.5966666666666667E-4</v>
      </c>
      <c r="Q13">
        <f t="shared" si="9"/>
        <v>17326.310207311188</v>
      </c>
      <c r="R13">
        <f t="shared" si="10"/>
        <v>119.46490887941063</v>
      </c>
      <c r="S13" s="4"/>
      <c r="T13" s="24"/>
    </row>
    <row r="14" spans="1:21">
      <c r="A14">
        <v>7</v>
      </c>
      <c r="B14" s="17">
        <v>68.3</v>
      </c>
      <c r="C14" s="18">
        <v>68.8</v>
      </c>
      <c r="D14" s="19">
        <v>68.5</v>
      </c>
      <c r="E14">
        <f t="shared" si="1"/>
        <v>68.400000000000006</v>
      </c>
      <c r="F14">
        <f t="shared" si="2"/>
        <v>9.9202320522117482</v>
      </c>
      <c r="G14">
        <f t="shared" si="0"/>
        <v>274</v>
      </c>
      <c r="H14" s="4">
        <f t="shared" si="3"/>
        <v>39.738941261783907</v>
      </c>
      <c r="I14" s="15"/>
      <c r="J14" s="4">
        <f t="shared" si="4"/>
        <v>9.9782451051486589</v>
      </c>
      <c r="K14" s="23">
        <v>65</v>
      </c>
      <c r="L14" s="23">
        <v>65.7</v>
      </c>
      <c r="M14" s="12">
        <f t="shared" si="5"/>
        <v>6.5000000000000002E-2</v>
      </c>
      <c r="N14" s="12">
        <f t="shared" si="6"/>
        <v>6.5700000000000008E-2</v>
      </c>
      <c r="O14" s="1">
        <f t="shared" si="7"/>
        <v>6.5350000000000005E-2</v>
      </c>
      <c r="P14" s="24">
        <f t="shared" si="8"/>
        <v>4.3566666666666672E-4</v>
      </c>
      <c r="Q14">
        <f t="shared" si="9"/>
        <v>22903.393508374884</v>
      </c>
      <c r="R14">
        <f t="shared" si="10"/>
        <v>157.9188982402448</v>
      </c>
      <c r="S14" s="4"/>
      <c r="T14" s="24"/>
    </row>
    <row r="15" spans="1:21">
      <c r="A15">
        <v>8</v>
      </c>
      <c r="B15" s="17">
        <v>68.599999999999994</v>
      </c>
      <c r="C15" s="18">
        <v>137.69999999999999</v>
      </c>
      <c r="D15" s="19">
        <v>68.5</v>
      </c>
      <c r="E15">
        <f t="shared" si="1"/>
        <v>68.55</v>
      </c>
      <c r="F15">
        <f t="shared" si="2"/>
        <v>9.9419869470630893</v>
      </c>
      <c r="G15">
        <f t="shared" si="0"/>
        <v>343.34999999999997</v>
      </c>
      <c r="H15" s="4">
        <f t="shared" si="3"/>
        <v>49.796954314720807</v>
      </c>
      <c r="I15" s="15"/>
      <c r="J15" s="4">
        <f t="shared" si="4"/>
        <v>19.970993473531543</v>
      </c>
      <c r="K15" s="23">
        <v>121.9</v>
      </c>
      <c r="L15" s="23">
        <v>126.3</v>
      </c>
      <c r="M15" s="12">
        <f t="shared" si="5"/>
        <v>0.12190000000000001</v>
      </c>
      <c r="N15" s="12">
        <f t="shared" si="6"/>
        <v>0.1263</v>
      </c>
      <c r="O15" s="1">
        <f t="shared" si="7"/>
        <v>0.1241</v>
      </c>
      <c r="P15" s="24">
        <f t="shared" si="8"/>
        <v>8.2733333333333335E-4</v>
      </c>
      <c r="Q15">
        <f t="shared" si="9"/>
        <v>24138.992917241994</v>
      </c>
      <c r="R15">
        <f t="shared" si="10"/>
        <v>166.43835616438352</v>
      </c>
      <c r="S15" s="4"/>
      <c r="T15" s="24"/>
    </row>
    <row r="16" spans="1:21">
      <c r="A16">
        <v>9</v>
      </c>
      <c r="B16" s="17">
        <v>68.900000000000006</v>
      </c>
      <c r="C16" s="18">
        <v>206.3</v>
      </c>
      <c r="D16" s="19">
        <v>68.5</v>
      </c>
      <c r="E16">
        <f t="shared" si="1"/>
        <v>68.7</v>
      </c>
      <c r="F16">
        <f t="shared" si="2"/>
        <v>9.9637418419144321</v>
      </c>
      <c r="G16">
        <f t="shared" si="0"/>
        <v>412.40000000000003</v>
      </c>
      <c r="H16" s="4">
        <f t="shared" si="3"/>
        <v>59.811457577955046</v>
      </c>
      <c r="I16" s="15"/>
      <c r="J16" s="4">
        <f t="shared" si="4"/>
        <v>29.920232052211752</v>
      </c>
      <c r="K16" s="23">
        <v>176.1</v>
      </c>
      <c r="L16" s="23">
        <v>184.1</v>
      </c>
      <c r="M16" s="12">
        <f t="shared" si="5"/>
        <v>0.17610000000000001</v>
      </c>
      <c r="N16" s="12">
        <f t="shared" si="6"/>
        <v>0.18409999999999999</v>
      </c>
      <c r="O16" s="1">
        <f t="shared" si="7"/>
        <v>0.18009999999999998</v>
      </c>
      <c r="P16" s="24">
        <f t="shared" si="8"/>
        <v>1.2006666666666665E-3</v>
      </c>
      <c r="Q16">
        <f t="shared" si="9"/>
        <v>24919.682442153044</v>
      </c>
      <c r="R16">
        <f t="shared" si="10"/>
        <v>171.82121043864521</v>
      </c>
      <c r="S16" s="4"/>
      <c r="T16" s="24"/>
    </row>
    <row r="17" spans="1:20">
      <c r="A17">
        <v>10</v>
      </c>
      <c r="B17" s="17">
        <v>102.3</v>
      </c>
      <c r="C17" s="18">
        <v>68.400000000000006</v>
      </c>
      <c r="D17" s="19">
        <v>102.6</v>
      </c>
      <c r="E17">
        <f t="shared" si="1"/>
        <v>102.44999999999999</v>
      </c>
      <c r="F17">
        <f t="shared" si="2"/>
        <v>14.858593183466279</v>
      </c>
      <c r="G17">
        <f t="shared" si="0"/>
        <v>375.75</v>
      </c>
      <c r="H17" s="4">
        <f t="shared" si="3"/>
        <v>54.496011602610594</v>
      </c>
      <c r="I17" s="15"/>
      <c r="J17" s="4">
        <f t="shared" si="4"/>
        <v>9.9202320522117482</v>
      </c>
      <c r="K17" s="23">
        <v>55.7</v>
      </c>
      <c r="L17" s="23">
        <v>57.1</v>
      </c>
      <c r="M17" s="12">
        <f t="shared" si="5"/>
        <v>5.57E-2</v>
      </c>
      <c r="N17" s="12">
        <f t="shared" si="6"/>
        <v>5.7099999999999998E-2</v>
      </c>
      <c r="O17" s="1">
        <f t="shared" si="7"/>
        <v>5.6399999999999999E-2</v>
      </c>
      <c r="P17" s="24">
        <f t="shared" si="8"/>
        <v>3.7599999999999998E-4</v>
      </c>
      <c r="Q17">
        <f t="shared" si="9"/>
        <v>26383.595883541886</v>
      </c>
      <c r="R17">
        <f t="shared" si="10"/>
        <v>181.91489361702131</v>
      </c>
      <c r="S17" s="4"/>
      <c r="T17" s="24"/>
    </row>
    <row r="18" spans="1:20">
      <c r="A18">
        <v>11</v>
      </c>
      <c r="B18" s="17">
        <v>102.4</v>
      </c>
      <c r="C18" s="18">
        <v>102.5</v>
      </c>
      <c r="D18" s="19">
        <v>102.6</v>
      </c>
      <c r="E18">
        <f t="shared" si="1"/>
        <v>102.5</v>
      </c>
      <c r="F18">
        <f t="shared" si="2"/>
        <v>14.865844815083396</v>
      </c>
      <c r="G18">
        <f t="shared" si="0"/>
        <v>410</v>
      </c>
      <c r="H18" s="4">
        <f t="shared" si="3"/>
        <v>59.463379260333582</v>
      </c>
      <c r="I18" s="15"/>
      <c r="J18" s="4">
        <f t="shared" si="4"/>
        <v>14.865844815083396</v>
      </c>
      <c r="K18" s="23">
        <v>79.900000000000006</v>
      </c>
      <c r="L18" s="23">
        <v>83.5</v>
      </c>
      <c r="M18" s="12">
        <f t="shared" si="5"/>
        <v>7.9899999999999999E-2</v>
      </c>
      <c r="N18" s="12">
        <f t="shared" si="6"/>
        <v>8.3500000000000005E-2</v>
      </c>
      <c r="O18" s="1">
        <f t="shared" si="7"/>
        <v>8.1699999999999995E-2</v>
      </c>
      <c r="P18" s="24">
        <f t="shared" si="8"/>
        <v>5.4466666666666661E-4</v>
      </c>
      <c r="Q18">
        <f t="shared" si="9"/>
        <v>27293.472732711256</v>
      </c>
      <c r="R18">
        <f t="shared" si="10"/>
        <v>188.1884944920441</v>
      </c>
      <c r="S18" s="4"/>
      <c r="T18" s="24"/>
    </row>
    <row r="19" spans="1:20">
      <c r="A19">
        <v>12</v>
      </c>
      <c r="B19" s="17">
        <v>102.8</v>
      </c>
      <c r="C19" s="18">
        <v>206.8</v>
      </c>
      <c r="D19" s="19">
        <v>102.4</v>
      </c>
      <c r="E19">
        <f t="shared" si="1"/>
        <v>102.6</v>
      </c>
      <c r="F19">
        <f t="shared" si="2"/>
        <v>14.880348078317622</v>
      </c>
      <c r="G19">
        <f t="shared" si="0"/>
        <v>514.59999999999991</v>
      </c>
      <c r="H19" s="4">
        <f t="shared" si="3"/>
        <v>74.633792603335749</v>
      </c>
      <c r="I19" s="15"/>
      <c r="J19" s="4">
        <f t="shared" si="4"/>
        <v>29.992748368382891</v>
      </c>
      <c r="K19" s="23">
        <v>147.30000000000001</v>
      </c>
      <c r="L19" s="23">
        <v>156.80000000000001</v>
      </c>
      <c r="M19" s="12">
        <f t="shared" si="5"/>
        <v>0.14730000000000001</v>
      </c>
      <c r="N19" s="12">
        <f t="shared" si="6"/>
        <v>0.15680000000000002</v>
      </c>
      <c r="O19" s="1">
        <f t="shared" si="7"/>
        <v>0.15205000000000002</v>
      </c>
      <c r="P19" s="24">
        <f t="shared" si="8"/>
        <v>1.0136666666666668E-3</v>
      </c>
      <c r="Q19">
        <f t="shared" si="9"/>
        <v>29588.373924744708</v>
      </c>
      <c r="R19">
        <f t="shared" si="10"/>
        <v>204.01183821111476</v>
      </c>
      <c r="S19" s="4"/>
      <c r="T19" s="24"/>
    </row>
    <row r="20" spans="1:20">
      <c r="A20">
        <v>13</v>
      </c>
      <c r="B20" s="17">
        <v>137.6</v>
      </c>
      <c r="C20" s="18">
        <v>102.8</v>
      </c>
      <c r="D20" s="19">
        <v>137.6</v>
      </c>
      <c r="E20">
        <f t="shared" si="1"/>
        <v>137.6</v>
      </c>
      <c r="F20">
        <f t="shared" si="2"/>
        <v>19.956490210297318</v>
      </c>
      <c r="G20">
        <f t="shared" si="0"/>
        <v>515.59999999999991</v>
      </c>
      <c r="H20" s="4">
        <f t="shared" si="3"/>
        <v>74.778825235678013</v>
      </c>
      <c r="I20" s="15"/>
      <c r="J20" s="4">
        <f t="shared" si="4"/>
        <v>14.909354604786078</v>
      </c>
      <c r="K20" s="23">
        <v>69.400000000000006</v>
      </c>
      <c r="L20" s="23">
        <v>74</v>
      </c>
      <c r="M20" s="12">
        <f t="shared" si="5"/>
        <v>6.9400000000000003E-2</v>
      </c>
      <c r="N20" s="12">
        <f t="shared" si="6"/>
        <v>7.3999999999999996E-2</v>
      </c>
      <c r="O20" s="1">
        <f t="shared" si="7"/>
        <v>7.17E-2</v>
      </c>
      <c r="P20" s="24">
        <f t="shared" si="8"/>
        <v>4.7800000000000002E-4</v>
      </c>
      <c r="Q20">
        <f t="shared" si="9"/>
        <v>31191.118420054554</v>
      </c>
      <c r="R20">
        <f t="shared" si="10"/>
        <v>215.06276150627616</v>
      </c>
      <c r="S20" s="4"/>
      <c r="T20" s="24"/>
    </row>
    <row r="21" spans="1:20">
      <c r="A21">
        <v>14</v>
      </c>
      <c r="B21" s="17">
        <v>137.69999999999999</v>
      </c>
      <c r="C21" s="18">
        <v>137.69999999999999</v>
      </c>
      <c r="D21" s="19">
        <v>137.6</v>
      </c>
      <c r="E21">
        <f t="shared" si="1"/>
        <v>137.64999999999998</v>
      </c>
      <c r="F21">
        <f t="shared" si="2"/>
        <v>19.96374184191443</v>
      </c>
      <c r="G21">
        <f t="shared" si="0"/>
        <v>550.64999999999986</v>
      </c>
      <c r="H21" s="4">
        <f t="shared" si="3"/>
        <v>79.862218999274816</v>
      </c>
      <c r="I21" s="15"/>
      <c r="J21" s="4">
        <f t="shared" si="4"/>
        <v>19.970993473531543</v>
      </c>
      <c r="K21" s="23">
        <v>89.1</v>
      </c>
      <c r="L21" s="23">
        <v>95</v>
      </c>
      <c r="M21" s="12">
        <f t="shared" si="5"/>
        <v>8.9099999999999999E-2</v>
      </c>
      <c r="N21" s="12">
        <f t="shared" si="6"/>
        <v>9.5000000000000001E-2</v>
      </c>
      <c r="O21" s="1">
        <f t="shared" si="7"/>
        <v>9.2049999999999993E-2</v>
      </c>
      <c r="P21" s="24">
        <f t="shared" si="8"/>
        <v>6.1366666666666666E-4</v>
      </c>
      <c r="Q21">
        <f t="shared" si="9"/>
        <v>32543.715600540265</v>
      </c>
      <c r="R21">
        <f t="shared" si="10"/>
        <v>224.3889190657251</v>
      </c>
      <c r="S21" s="4"/>
      <c r="T21" s="24"/>
    </row>
    <row r="22" spans="1:20" ht="15.75" thickBot="1">
      <c r="A22">
        <v>15</v>
      </c>
      <c r="B22" s="20">
        <v>137.80000000000001</v>
      </c>
      <c r="C22" s="21">
        <v>275.10000000000002</v>
      </c>
      <c r="D22" s="22">
        <v>137.6</v>
      </c>
      <c r="E22">
        <f t="shared" si="1"/>
        <v>137.69999999999999</v>
      </c>
      <c r="F22">
        <f t="shared" si="2"/>
        <v>19.970993473531543</v>
      </c>
      <c r="G22">
        <f t="shared" si="0"/>
        <v>688.2</v>
      </c>
      <c r="H22" s="4">
        <f t="shared" si="3"/>
        <v>99.811457577955053</v>
      </c>
      <c r="I22" s="15"/>
      <c r="J22" s="4">
        <f t="shared" si="4"/>
        <v>39.898477157360411</v>
      </c>
      <c r="K22" s="23">
        <v>165.3</v>
      </c>
      <c r="L22" s="23">
        <v>181</v>
      </c>
      <c r="M22" s="12">
        <f t="shared" si="5"/>
        <v>0.1653</v>
      </c>
      <c r="N22" s="12">
        <f t="shared" si="6"/>
        <v>0.18099999999999999</v>
      </c>
      <c r="O22" s="1">
        <f t="shared" si="7"/>
        <v>0.17315</v>
      </c>
      <c r="P22" s="24">
        <f t="shared" si="8"/>
        <v>1.1543333333333334E-3</v>
      </c>
      <c r="Q22">
        <f t="shared" si="9"/>
        <v>34564.086477644014</v>
      </c>
      <c r="R22">
        <f t="shared" si="10"/>
        <v>238.31937626335545</v>
      </c>
      <c r="S22" s="4"/>
      <c r="T22" s="24"/>
    </row>
    <row r="23" spans="1:20">
      <c r="I23" s="15"/>
      <c r="M23" s="13"/>
      <c r="N23" s="13"/>
    </row>
    <row r="25" spans="1:20">
      <c r="O25" s="9"/>
      <c r="P25" s="9"/>
      <c r="Q25" s="9"/>
      <c r="R25" s="9"/>
    </row>
    <row r="26" spans="1:20" ht="45">
      <c r="N26" s="5" t="s">
        <v>15</v>
      </c>
      <c r="O26" s="5" t="s">
        <v>23</v>
      </c>
      <c r="P26" s="5" t="s">
        <v>16</v>
      </c>
      <c r="Q26" s="5" t="s">
        <v>17</v>
      </c>
      <c r="R26" s="5" t="s">
        <v>18</v>
      </c>
    </row>
    <row r="27" spans="1:20">
      <c r="N27" s="11"/>
      <c r="O27" s="11"/>
      <c r="P27" s="11"/>
      <c r="Q27" s="9"/>
      <c r="R27" s="9"/>
    </row>
    <row r="28" spans="1:20">
      <c r="N28" s="11"/>
      <c r="O28" s="11"/>
      <c r="P28" s="11"/>
      <c r="Q28" s="9"/>
      <c r="R28" s="9"/>
    </row>
    <row r="29" spans="1:20">
      <c r="N29" s="2">
        <f>(150/1000)*PI()*(150/2000)^2</f>
        <v>2.6507188014663879E-3</v>
      </c>
      <c r="O29" s="3">
        <v>22.1</v>
      </c>
      <c r="P29" s="2">
        <f>O29*N29</f>
        <v>5.8580885512407178E-2</v>
      </c>
      <c r="Q29" s="9">
        <f>P29*1000/9.81</f>
        <v>5.9715479625287644</v>
      </c>
      <c r="R29" s="16">
        <f>Q29/3</f>
        <v>1.9905159875095881</v>
      </c>
    </row>
    <row r="30" spans="1:20">
      <c r="P30" s="4"/>
    </row>
    <row r="31" spans="1:20">
      <c r="P31" s="4"/>
    </row>
    <row r="32" spans="1:20">
      <c r="P32" s="4"/>
    </row>
    <row r="33" spans="16:16">
      <c r="P33" s="4"/>
    </row>
    <row r="34" spans="16:16">
      <c r="P34" s="4"/>
    </row>
    <row r="35" spans="16:16">
      <c r="P35" s="4"/>
    </row>
    <row r="36" spans="16:16">
      <c r="P36" s="4"/>
    </row>
    <row r="37" spans="16:16">
      <c r="P37" s="4"/>
    </row>
    <row r="38" spans="16:16">
      <c r="P38" s="4"/>
    </row>
    <row r="39" spans="16:16">
      <c r="P39" s="4"/>
    </row>
    <row r="40" spans="16:16">
      <c r="P40" s="4"/>
    </row>
    <row r="41" spans="16:16">
      <c r="P41" s="4"/>
    </row>
    <row r="42" spans="16:16">
      <c r="P42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</vt:lpstr>
      <vt:lpstr>2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YHB</dc:creator>
  <cp:lastModifiedBy>Yong-Hoon Byun</cp:lastModifiedBy>
  <dcterms:created xsi:type="dcterms:W3CDTF">2016-06-22T13:02:07Z</dcterms:created>
  <dcterms:modified xsi:type="dcterms:W3CDTF">2017-03-27T19:42:02Z</dcterms:modified>
</cp:coreProperties>
</file>