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-Hoon Byun\Desktop\NCDOT\Phase 3\2. Mr\Rockingham\"/>
    </mc:Choice>
  </mc:AlternateContent>
  <bookViews>
    <workbookView xWindow="4095" yWindow="150" windowWidth="17205" windowHeight="14175" activeTab="1"/>
  </bookViews>
  <sheets>
    <sheet name="2" sheetId="6" r:id="rId1"/>
    <sheet name="1" sheetId="3" r:id="rId2"/>
  </sheets>
  <calcPr calcId="171027"/>
</workbook>
</file>

<file path=xl/calcChain.xml><?xml version="1.0" encoding="utf-8"?>
<calcChain xmlns="http://schemas.openxmlformats.org/spreadsheetml/2006/main">
  <c r="N29" i="3" l="1"/>
  <c r="P29" i="3" s="1"/>
  <c r="Q29" i="3" s="1"/>
  <c r="R29" i="3" s="1"/>
  <c r="G3" i="3"/>
  <c r="G2" i="3"/>
  <c r="G4" i="3" s="1"/>
  <c r="K3" i="3" s="1"/>
  <c r="N29" i="6"/>
  <c r="K2" i="3" l="1"/>
  <c r="P29" i="6" l="1"/>
  <c r="Q29" i="6" s="1"/>
  <c r="R29" i="6" s="1"/>
  <c r="M22" i="6"/>
  <c r="P22" i="6" s="1"/>
  <c r="J22" i="6"/>
  <c r="E22" i="6"/>
  <c r="G22" i="6" s="1"/>
  <c r="H22" i="6" s="1"/>
  <c r="M21" i="6"/>
  <c r="J21" i="6"/>
  <c r="E21" i="6"/>
  <c r="F21" i="6" s="1"/>
  <c r="O20" i="6"/>
  <c r="M20" i="6"/>
  <c r="P20" i="6" s="1"/>
  <c r="J20" i="6"/>
  <c r="E20" i="6"/>
  <c r="G20" i="6" s="1"/>
  <c r="H20" i="6" s="1"/>
  <c r="O19" i="6"/>
  <c r="M19" i="6"/>
  <c r="P19" i="6" s="1"/>
  <c r="J19" i="6"/>
  <c r="E19" i="6"/>
  <c r="F19" i="6" s="1"/>
  <c r="M18" i="6"/>
  <c r="J18" i="6"/>
  <c r="E18" i="6"/>
  <c r="F18" i="6" s="1"/>
  <c r="M17" i="6"/>
  <c r="J17" i="6"/>
  <c r="E17" i="6"/>
  <c r="F17" i="6" s="1"/>
  <c r="M16" i="6"/>
  <c r="J16" i="6"/>
  <c r="E16" i="6"/>
  <c r="G16" i="6" s="1"/>
  <c r="H16" i="6" s="1"/>
  <c r="M15" i="6"/>
  <c r="P15" i="6" s="1"/>
  <c r="J15" i="6"/>
  <c r="E15" i="6"/>
  <c r="F15" i="6" s="1"/>
  <c r="M14" i="6"/>
  <c r="J14" i="6"/>
  <c r="E14" i="6"/>
  <c r="G14" i="6" s="1"/>
  <c r="H14" i="6" s="1"/>
  <c r="M13" i="6"/>
  <c r="J13" i="6"/>
  <c r="E13" i="6"/>
  <c r="F13" i="6" s="1"/>
  <c r="M12" i="6"/>
  <c r="P12" i="6" s="1"/>
  <c r="J12" i="6"/>
  <c r="E12" i="6"/>
  <c r="G12" i="6" s="1"/>
  <c r="H12" i="6" s="1"/>
  <c r="M11" i="6"/>
  <c r="P11" i="6" s="1"/>
  <c r="J11" i="6"/>
  <c r="E11" i="6"/>
  <c r="F11" i="6" s="1"/>
  <c r="M10" i="6"/>
  <c r="J10" i="6"/>
  <c r="E10" i="6"/>
  <c r="G10" i="6" s="1"/>
  <c r="H10" i="6" s="1"/>
  <c r="M9" i="6"/>
  <c r="J9" i="6"/>
  <c r="E9" i="6"/>
  <c r="F9" i="6" s="1"/>
  <c r="M8" i="6"/>
  <c r="J8" i="6"/>
  <c r="E8" i="6"/>
  <c r="G8" i="6" s="1"/>
  <c r="H8" i="6" s="1"/>
  <c r="O9" i="6" l="1"/>
  <c r="P9" i="6"/>
  <c r="O16" i="6"/>
  <c r="P16" i="6"/>
  <c r="Q16" i="6" s="1"/>
  <c r="R16" i="6" s="1"/>
  <c r="O8" i="6"/>
  <c r="P8" i="6"/>
  <c r="O14" i="6"/>
  <c r="P14" i="6"/>
  <c r="Q14" i="6" s="1"/>
  <c r="R14" i="6" s="1"/>
  <c r="O15" i="6"/>
  <c r="O21" i="6"/>
  <c r="P21" i="6"/>
  <c r="O18" i="6"/>
  <c r="P18" i="6"/>
  <c r="O13" i="6"/>
  <c r="P13" i="6"/>
  <c r="O10" i="6"/>
  <c r="P10" i="6"/>
  <c r="O11" i="6"/>
  <c r="O12" i="6"/>
  <c r="O17" i="6"/>
  <c r="P17" i="6"/>
  <c r="F22" i="6"/>
  <c r="G19" i="6"/>
  <c r="H19" i="6" s="1"/>
  <c r="G15" i="6"/>
  <c r="H15" i="6" s="1"/>
  <c r="G11" i="6"/>
  <c r="H11" i="6" s="1"/>
  <c r="Q11" i="6"/>
  <c r="R11" i="6" s="1"/>
  <c r="Q19" i="6"/>
  <c r="R19" i="6" s="1"/>
  <c r="Q20" i="6"/>
  <c r="R20" i="6" s="1"/>
  <c r="Q13" i="6"/>
  <c r="R13" i="6" s="1"/>
  <c r="Q21" i="6"/>
  <c r="R21" i="6" s="1"/>
  <c r="Q8" i="6"/>
  <c r="R8" i="6" s="1"/>
  <c r="Q15" i="6"/>
  <c r="R15" i="6" s="1"/>
  <c r="Q9" i="6"/>
  <c r="R9" i="6" s="1"/>
  <c r="Q17" i="6"/>
  <c r="R17" i="6" s="1"/>
  <c r="O22" i="6"/>
  <c r="Q22" i="6" s="1"/>
  <c r="R22" i="6" s="1"/>
  <c r="Q12" i="6"/>
  <c r="R12" i="6" s="1"/>
  <c r="Q10" i="6"/>
  <c r="R10" i="6" s="1"/>
  <c r="F10" i="6"/>
  <c r="F14" i="6"/>
  <c r="G18" i="6"/>
  <c r="H18" i="6" s="1"/>
  <c r="Q18" i="6"/>
  <c r="R18" i="6" s="1"/>
  <c r="F8" i="6"/>
  <c r="G9" i="6"/>
  <c r="H9" i="6" s="1"/>
  <c r="F12" i="6"/>
  <c r="G13" i="6"/>
  <c r="H13" i="6" s="1"/>
  <c r="F16" i="6"/>
  <c r="G17" i="6"/>
  <c r="H17" i="6" s="1"/>
  <c r="F20" i="6"/>
  <c r="G21" i="6"/>
  <c r="H21" i="6" s="1"/>
  <c r="J9" i="3" l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8" i="3"/>
  <c r="G8" i="3" s="1"/>
  <c r="H8" i="3" s="1"/>
  <c r="M9" i="3"/>
  <c r="N9" i="3"/>
  <c r="P9" i="3" s="1"/>
  <c r="M10" i="3"/>
  <c r="N10" i="3"/>
  <c r="P10" i="3" s="1"/>
  <c r="M11" i="3"/>
  <c r="N11" i="3"/>
  <c r="P11" i="3" s="1"/>
  <c r="M12" i="3"/>
  <c r="N12" i="3"/>
  <c r="P12" i="3" s="1"/>
  <c r="M13" i="3"/>
  <c r="N13" i="3"/>
  <c r="P13" i="3" s="1"/>
  <c r="M14" i="3"/>
  <c r="N14" i="3"/>
  <c r="P14" i="3" s="1"/>
  <c r="M15" i="3"/>
  <c r="N15" i="3"/>
  <c r="P15" i="3" s="1"/>
  <c r="M16" i="3"/>
  <c r="N16" i="3"/>
  <c r="P16" i="3" s="1"/>
  <c r="M17" i="3"/>
  <c r="N17" i="3"/>
  <c r="P17" i="3" s="1"/>
  <c r="M18" i="3"/>
  <c r="N18" i="3"/>
  <c r="P18" i="3" s="1"/>
  <c r="M19" i="3"/>
  <c r="N19" i="3"/>
  <c r="P19" i="3" s="1"/>
  <c r="M20" i="3"/>
  <c r="N20" i="3"/>
  <c r="P20" i="3" s="1"/>
  <c r="M21" i="3"/>
  <c r="N21" i="3"/>
  <c r="P21" i="3" s="1"/>
  <c r="M22" i="3"/>
  <c r="N22" i="3"/>
  <c r="P22" i="3" s="1"/>
  <c r="N8" i="3"/>
  <c r="P8" i="3" s="1"/>
  <c r="M8" i="3"/>
  <c r="O8" i="3" l="1"/>
  <c r="G17" i="3"/>
  <c r="H17" i="3" s="1"/>
  <c r="G11" i="3"/>
  <c r="H11" i="3" s="1"/>
  <c r="F8" i="3"/>
  <c r="Q8" i="3" l="1"/>
  <c r="O9" i="3"/>
  <c r="Q9" i="3" s="1"/>
  <c r="O10" i="3"/>
  <c r="Q10" i="3" s="1"/>
  <c r="O11" i="3"/>
  <c r="Q11" i="3" s="1"/>
  <c r="O12" i="3"/>
  <c r="Q12" i="3" s="1"/>
  <c r="O13" i="3"/>
  <c r="Q13" i="3" s="1"/>
  <c r="O14" i="3"/>
  <c r="Q14" i="3" s="1"/>
  <c r="O15" i="3"/>
  <c r="Q15" i="3" s="1"/>
  <c r="O16" i="3"/>
  <c r="Q16" i="3" s="1"/>
  <c r="O17" i="3"/>
  <c r="Q17" i="3" s="1"/>
  <c r="O18" i="3"/>
  <c r="Q18" i="3" s="1"/>
  <c r="O19" i="3"/>
  <c r="Q19" i="3" s="1"/>
  <c r="O20" i="3"/>
  <c r="Q20" i="3" s="1"/>
  <c r="O21" i="3"/>
  <c r="Q21" i="3" s="1"/>
  <c r="O22" i="3"/>
  <c r="Q22" i="3" s="1"/>
  <c r="G22" i="3" l="1"/>
  <c r="H22" i="3" s="1"/>
  <c r="G21" i="3"/>
  <c r="H21" i="3" s="1"/>
  <c r="G20" i="3"/>
  <c r="H20" i="3" s="1"/>
  <c r="G19" i="3"/>
  <c r="H19" i="3" s="1"/>
  <c r="G18" i="3"/>
  <c r="H18" i="3" s="1"/>
  <c r="G16" i="3"/>
  <c r="H16" i="3" s="1"/>
  <c r="G15" i="3"/>
  <c r="H15" i="3" s="1"/>
  <c r="G14" i="3"/>
  <c r="H14" i="3" s="1"/>
  <c r="G13" i="3"/>
  <c r="H13" i="3" s="1"/>
  <c r="G12" i="3"/>
  <c r="H12" i="3" s="1"/>
  <c r="G10" i="3"/>
  <c r="H10" i="3" s="1"/>
  <c r="G9" i="3"/>
  <c r="H9" i="3" s="1"/>
  <c r="R8" i="3" l="1"/>
  <c r="R17" i="3" l="1"/>
  <c r="R14" i="3"/>
  <c r="R11" i="3"/>
  <c r="R20" i="3"/>
  <c r="R22" i="3" l="1"/>
  <c r="R15" i="3"/>
  <c r="R21" i="3"/>
  <c r="R18" i="3"/>
  <c r="R12" i="3"/>
  <c r="R13" i="3" l="1"/>
  <c r="R16" i="3"/>
  <c r="R19" i="3"/>
  <c r="R9" i="3" l="1"/>
  <c r="R10" i="3" l="1"/>
</calcChain>
</file>

<file path=xl/sharedStrings.xml><?xml version="1.0" encoding="utf-8"?>
<sst xmlns="http://schemas.openxmlformats.org/spreadsheetml/2006/main" count="63" uniqueCount="35">
  <si>
    <t>Step</t>
    <phoneticPr fontId="1" type="noConversion"/>
  </si>
  <si>
    <t>Pan=</t>
    <phoneticPr fontId="1" type="noConversion"/>
  </si>
  <si>
    <t xml:space="preserve">Water content = </t>
    <phoneticPr fontId="1" type="noConversion"/>
  </si>
  <si>
    <t xml:space="preserve">Water = </t>
    <phoneticPr fontId="1" type="noConversion"/>
  </si>
  <si>
    <t>%</t>
    <phoneticPr fontId="1" type="noConversion"/>
  </si>
  <si>
    <t>g</t>
    <phoneticPr fontId="1" type="noConversion"/>
  </si>
  <si>
    <t>before confining</t>
    <phoneticPr fontId="1" type="noConversion"/>
  </si>
  <si>
    <t>after confining</t>
    <phoneticPr fontId="1" type="noConversion"/>
  </si>
  <si>
    <t>Resilient strain []</t>
    <phoneticPr fontId="1" type="noConversion"/>
  </si>
  <si>
    <t>Resilient displ 1 [mm]</t>
    <phoneticPr fontId="1" type="noConversion"/>
  </si>
  <si>
    <t>Resilient displ 2 [mm]</t>
    <phoneticPr fontId="1" type="noConversion"/>
  </si>
  <si>
    <t>Resilient avg displ  [mm]</t>
    <phoneticPr fontId="1" type="noConversion"/>
  </si>
  <si>
    <t>HorizontalConfining [kPa]</t>
    <phoneticPr fontId="1" type="noConversion"/>
  </si>
  <si>
    <t>Vertical dynamic [kPa]</t>
    <phoneticPr fontId="1" type="noConversion"/>
  </si>
  <si>
    <t>Vertical Confining [kPa]</t>
    <phoneticPr fontId="1" type="noConversion"/>
  </si>
  <si>
    <t>Confining pressure [kPa]</t>
    <phoneticPr fontId="1" type="noConversion"/>
  </si>
  <si>
    <t>Bulk stress [psi]</t>
    <phoneticPr fontId="1" type="noConversion"/>
  </si>
  <si>
    <t>Confining pressure [psi]</t>
    <phoneticPr fontId="1" type="noConversion"/>
  </si>
  <si>
    <t>Bulk stress [kPa]</t>
    <phoneticPr fontId="1" type="noConversion"/>
  </si>
  <si>
    <t>Deviator stress [psi]</t>
    <phoneticPr fontId="1" type="noConversion"/>
  </si>
  <si>
    <t>Volume [m^3]</t>
    <phoneticPr fontId="1" type="noConversion"/>
  </si>
  <si>
    <t>Mass [kN]</t>
    <phoneticPr fontId="1" type="noConversion"/>
  </si>
  <si>
    <t>Mass [kg]</t>
    <phoneticPr fontId="1" type="noConversion"/>
  </si>
  <si>
    <t>Mass [kg/layer]</t>
    <phoneticPr fontId="1" type="noConversion"/>
  </si>
  <si>
    <t>Resilient modulus [psi]</t>
    <phoneticPr fontId="1" type="noConversion"/>
  </si>
  <si>
    <t>Resilient modulus [MPa]</t>
    <phoneticPr fontId="1" type="noConversion"/>
  </si>
  <si>
    <r>
      <t>Resilient displ 1 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Calibri"/>
        <family val="2"/>
        <charset val="129"/>
        <scheme val="minor"/>
      </rPr>
      <t>m]</t>
    </r>
    <phoneticPr fontId="1" type="noConversion"/>
  </si>
  <si>
    <t>Resilient displ 2 [μm]</t>
    <phoneticPr fontId="1" type="noConversion"/>
  </si>
  <si>
    <t>Unit weight  [kN/m3]</t>
    <phoneticPr fontId="1" type="noConversion"/>
  </si>
  <si>
    <t>[kN/m3]</t>
    <phoneticPr fontId="1" type="noConversion"/>
  </si>
  <si>
    <t>wet Sample =</t>
    <phoneticPr fontId="1" type="noConversion"/>
  </si>
  <si>
    <t>Pan + Sample (wet) =</t>
    <phoneticPr fontId="1" type="noConversion"/>
  </si>
  <si>
    <t>Pan + Sample (dried) =</t>
    <phoneticPr fontId="1" type="noConversion"/>
  </si>
  <si>
    <t>dried Sample =</t>
    <phoneticPr fontId="1" type="noConversion"/>
  </si>
  <si>
    <t>Dry 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</si>
</sst>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64" fontId="0" fillId="0" borderId="0" xfId="0" applyNumberFormat="1" applyFill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4" xfId="0" applyFill="1" applyBorder="1">
      <alignment vertical="center"/>
    </xf>
    <xf numFmtId="166" fontId="0" fillId="6" borderId="0" xfId="0" applyNumberFormat="1" applyFill="1">
      <alignment vertical="center"/>
    </xf>
    <xf numFmtId="167" fontId="0" fillId="0" borderId="0" xfId="0" applyNumberFormat="1">
      <alignment vertical="center"/>
    </xf>
    <xf numFmtId="0" fontId="2" fillId="0" borderId="0" xfId="0" applyFont="1" applyFill="1">
      <alignment vertical="center"/>
    </xf>
    <xf numFmtId="166" fontId="0" fillId="0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9050"/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11.928934010152284</c:v>
                </c:pt>
                <c:pt idx="1">
                  <c:v>14.974619289340103</c:v>
                </c:pt>
                <c:pt idx="2">
                  <c:v>17.868020304568528</c:v>
                </c:pt>
                <c:pt idx="3">
                  <c:v>20.050761421319798</c:v>
                </c:pt>
                <c:pt idx="4">
                  <c:v>25.061638868745472</c:v>
                </c:pt>
                <c:pt idx="5">
                  <c:v>29.934735315445977</c:v>
                </c:pt>
                <c:pt idx="6">
                  <c:v>39.767947788252357</c:v>
                </c:pt>
                <c:pt idx="7">
                  <c:v>49.775199419869473</c:v>
                </c:pt>
                <c:pt idx="8">
                  <c:v>59.724437998549682</c:v>
                </c:pt>
                <c:pt idx="9">
                  <c:v>54.62654097171864</c:v>
                </c:pt>
                <c:pt idx="10">
                  <c:v>59.470630891950684</c:v>
                </c:pt>
                <c:pt idx="11">
                  <c:v>74.539521392313276</c:v>
                </c:pt>
                <c:pt idx="12">
                  <c:v>74.720812182741128</c:v>
                </c:pt>
                <c:pt idx="13">
                  <c:v>79.731689630166798</c:v>
                </c:pt>
                <c:pt idx="14">
                  <c:v>99.746192893401016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14109.404647994681</c:v>
                </c:pt>
                <c:pt idx="1">
                  <c:v>14715.506110826158</c:v>
                </c:pt>
                <c:pt idx="2">
                  <c:v>15997.012501465524</c:v>
                </c:pt>
                <c:pt idx="3">
                  <c:v>19399.983553000457</c:v>
                </c:pt>
                <c:pt idx="4">
                  <c:v>20761.932845678661</c:v>
                </c:pt>
                <c:pt idx="5">
                  <c:v>21565.721852634237</c:v>
                </c:pt>
                <c:pt idx="6">
                  <c:v>30011.270608176001</c:v>
                </c:pt>
                <c:pt idx="7">
                  <c:v>30289.676653485654</c:v>
                </c:pt>
                <c:pt idx="8">
                  <c:v>30679.599155543783</c:v>
                </c:pt>
                <c:pt idx="9">
                  <c:v>34115.630562331069</c:v>
                </c:pt>
                <c:pt idx="10">
                  <c:v>35074.21822971393</c:v>
                </c:pt>
                <c:pt idx="11">
                  <c:v>37022.745274194109</c:v>
                </c:pt>
                <c:pt idx="12">
                  <c:v>40845.113368058082</c:v>
                </c:pt>
                <c:pt idx="13">
                  <c:v>41631.233322762251</c:v>
                </c:pt>
                <c:pt idx="14">
                  <c:v>42732.273803778837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2-416D-81DC-426DD1C8CC75}"/>
            </c:ext>
          </c:extLst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6.421790858945696E-2"/>
                  <c:y val="0.16766780987575772"/>
                </c:manualLayout>
              </c:layout>
              <c:numFmt formatCode="General" sourceLinked="0"/>
            </c:trendlineLbl>
          </c:trendline>
          <c:xVal>
            <c:numRef>
              <c:f>'2'!$H$8:$H$22</c:f>
              <c:numCache>
                <c:formatCode>0.0</c:formatCode>
                <c:ptCount val="15"/>
                <c:pt idx="0">
                  <c:v>11.892675852066716</c:v>
                </c:pt>
                <c:pt idx="1">
                  <c:v>14.974619289340103</c:v>
                </c:pt>
                <c:pt idx="2">
                  <c:v>17.904278462654098</c:v>
                </c:pt>
                <c:pt idx="3">
                  <c:v>20.036258158085566</c:v>
                </c:pt>
                <c:pt idx="4">
                  <c:v>25.032632342277019</c:v>
                </c:pt>
                <c:pt idx="5">
                  <c:v>29.891225525743295</c:v>
                </c:pt>
                <c:pt idx="6">
                  <c:v>39.782451051486589</c:v>
                </c:pt>
                <c:pt idx="7">
                  <c:v>49.796954314720807</c:v>
                </c:pt>
                <c:pt idx="8">
                  <c:v>59.775199419869473</c:v>
                </c:pt>
                <c:pt idx="9">
                  <c:v>54.568527918781726</c:v>
                </c:pt>
                <c:pt idx="10">
                  <c:v>59.470630891950684</c:v>
                </c:pt>
                <c:pt idx="11">
                  <c:v>74.56852791878174</c:v>
                </c:pt>
                <c:pt idx="12">
                  <c:v>74.662799129804199</c:v>
                </c:pt>
                <c:pt idx="13">
                  <c:v>79.782451051486589</c:v>
                </c:pt>
                <c:pt idx="14">
                  <c:v>99.789702683103698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15184.624594224977</c:v>
                </c:pt>
                <c:pt idx="1">
                  <c:v>15313.090115326711</c:v>
                </c:pt>
                <c:pt idx="2">
                  <c:v>16043.585940488163</c:v>
                </c:pt>
                <c:pt idx="3">
                  <c:v>19343.91423637329</c:v>
                </c:pt>
                <c:pt idx="4">
                  <c:v>20644.645045135159</c:v>
                </c:pt>
                <c:pt idx="5">
                  <c:v>21298.208127363014</c:v>
                </c:pt>
                <c:pt idx="6">
                  <c:v>29347.779721025468</c:v>
                </c:pt>
                <c:pt idx="7">
                  <c:v>30076.797399896903</c:v>
                </c:pt>
                <c:pt idx="8">
                  <c:v>30811.973846378809</c:v>
                </c:pt>
                <c:pt idx="9">
                  <c:v>33759.285028320563</c:v>
                </c:pt>
                <c:pt idx="10">
                  <c:v>35184.688208390195</c:v>
                </c:pt>
                <c:pt idx="11">
                  <c:v>37250.296739651996</c:v>
                </c:pt>
                <c:pt idx="12">
                  <c:v>40955.086454085198</c:v>
                </c:pt>
                <c:pt idx="13">
                  <c:v>42280.699598087536</c:v>
                </c:pt>
                <c:pt idx="14">
                  <c:v>43844.480392703743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D2-416D-81DC-426DD1C8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62112"/>
        <c:axId val="223936512"/>
      </c:scatterChart>
      <c:valAx>
        <c:axId val="220962112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23936512"/>
        <c:crosses val="autoZero"/>
        <c:crossBetween val="midCat"/>
        <c:majorUnit val="20"/>
        <c:minorUnit val="10"/>
      </c:valAx>
      <c:valAx>
        <c:axId val="223936512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20962112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34666969438107"/>
          <c:y val="7.2411196703899006E-2"/>
          <c:w val="0.15791927536702027"/>
          <c:h val="0.1807874641903934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0746541354196"/>
          <c:y val="2.6038646382084779E-2"/>
          <c:w val="0.76982338293218189"/>
          <c:h val="0.82854331909134238"/>
        </c:manualLayout>
      </c:layout>
      <c:scatterChart>
        <c:scatterStyle val="lineMarker"/>
        <c:varyColors val="0"/>
        <c:ser>
          <c:idx val="0"/>
          <c:order val="0"/>
          <c:tx>
            <c:v>1st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 w="19050"/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'1'!$H$8:$H$22</c:f>
              <c:numCache>
                <c:formatCode>0.0</c:formatCode>
                <c:ptCount val="15"/>
                <c:pt idx="0">
                  <c:v>11.928934010152284</c:v>
                </c:pt>
                <c:pt idx="1">
                  <c:v>14.974619289340103</c:v>
                </c:pt>
                <c:pt idx="2">
                  <c:v>17.868020304568528</c:v>
                </c:pt>
                <c:pt idx="3">
                  <c:v>20.050761421319798</c:v>
                </c:pt>
                <c:pt idx="4">
                  <c:v>25.061638868745472</c:v>
                </c:pt>
                <c:pt idx="5">
                  <c:v>29.934735315445977</c:v>
                </c:pt>
                <c:pt idx="6">
                  <c:v>39.767947788252357</c:v>
                </c:pt>
                <c:pt idx="7">
                  <c:v>49.775199419869473</c:v>
                </c:pt>
                <c:pt idx="8">
                  <c:v>59.724437998549682</c:v>
                </c:pt>
                <c:pt idx="9">
                  <c:v>54.62654097171864</c:v>
                </c:pt>
                <c:pt idx="10">
                  <c:v>59.470630891950684</c:v>
                </c:pt>
                <c:pt idx="11">
                  <c:v>74.539521392313276</c:v>
                </c:pt>
                <c:pt idx="12">
                  <c:v>74.720812182741128</c:v>
                </c:pt>
                <c:pt idx="13">
                  <c:v>79.731689630166798</c:v>
                </c:pt>
                <c:pt idx="14">
                  <c:v>99.746192893401016</c:v>
                </c:pt>
              </c:numCache>
            </c:numRef>
          </c:xVal>
          <c:yVal>
            <c:numRef>
              <c:f>'1'!$Q$8:$Q$22</c:f>
              <c:numCache>
                <c:formatCode>General</c:formatCode>
                <c:ptCount val="15"/>
                <c:pt idx="0">
                  <c:v>14109.404647994681</c:v>
                </c:pt>
                <c:pt idx="1">
                  <c:v>14715.506110826158</c:v>
                </c:pt>
                <c:pt idx="2">
                  <c:v>15997.012501465524</c:v>
                </c:pt>
                <c:pt idx="3">
                  <c:v>19399.983553000457</c:v>
                </c:pt>
                <c:pt idx="4">
                  <c:v>20761.932845678661</c:v>
                </c:pt>
                <c:pt idx="5">
                  <c:v>21565.721852634237</c:v>
                </c:pt>
                <c:pt idx="6">
                  <c:v>30011.270608176001</c:v>
                </c:pt>
                <c:pt idx="7">
                  <c:v>30289.676653485654</c:v>
                </c:pt>
                <c:pt idx="8">
                  <c:v>30679.599155543783</c:v>
                </c:pt>
                <c:pt idx="9">
                  <c:v>34115.630562331069</c:v>
                </c:pt>
                <c:pt idx="10">
                  <c:v>35074.21822971393</c:v>
                </c:pt>
                <c:pt idx="11">
                  <c:v>37022.745274194109</c:v>
                </c:pt>
                <c:pt idx="12">
                  <c:v>40845.113368058082</c:v>
                </c:pt>
                <c:pt idx="13">
                  <c:v>41631.233322762251</c:v>
                </c:pt>
                <c:pt idx="14">
                  <c:v>42732.273803778837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5-4F2F-9241-900C2823A265}"/>
            </c:ext>
          </c:extLst>
        </c:ser>
        <c:ser>
          <c:idx val="1"/>
          <c:order val="1"/>
          <c:tx>
            <c:v>2nd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6.421790858945696E-2"/>
                  <c:y val="0.16766780987575772"/>
                </c:manualLayout>
              </c:layout>
              <c:numFmt formatCode="General" sourceLinked="0"/>
            </c:trendlineLbl>
          </c:trendline>
          <c:xVal>
            <c:numRef>
              <c:f>'2'!$H$8:$H$22</c:f>
              <c:numCache>
                <c:formatCode>0.0</c:formatCode>
                <c:ptCount val="15"/>
                <c:pt idx="0">
                  <c:v>11.892675852066716</c:v>
                </c:pt>
                <c:pt idx="1">
                  <c:v>14.974619289340103</c:v>
                </c:pt>
                <c:pt idx="2">
                  <c:v>17.904278462654098</c:v>
                </c:pt>
                <c:pt idx="3">
                  <c:v>20.036258158085566</c:v>
                </c:pt>
                <c:pt idx="4">
                  <c:v>25.032632342277019</c:v>
                </c:pt>
                <c:pt idx="5">
                  <c:v>29.891225525743295</c:v>
                </c:pt>
                <c:pt idx="6">
                  <c:v>39.782451051486589</c:v>
                </c:pt>
                <c:pt idx="7">
                  <c:v>49.796954314720807</c:v>
                </c:pt>
                <c:pt idx="8">
                  <c:v>59.775199419869473</c:v>
                </c:pt>
                <c:pt idx="9">
                  <c:v>54.568527918781726</c:v>
                </c:pt>
                <c:pt idx="10">
                  <c:v>59.470630891950684</c:v>
                </c:pt>
                <c:pt idx="11">
                  <c:v>74.56852791878174</c:v>
                </c:pt>
                <c:pt idx="12">
                  <c:v>74.662799129804199</c:v>
                </c:pt>
                <c:pt idx="13">
                  <c:v>79.782451051486589</c:v>
                </c:pt>
                <c:pt idx="14">
                  <c:v>99.789702683103698</c:v>
                </c:pt>
              </c:numCache>
            </c:numRef>
          </c:xVal>
          <c:yVal>
            <c:numRef>
              <c:f>'2'!$Q$8:$Q$22</c:f>
              <c:numCache>
                <c:formatCode>General</c:formatCode>
                <c:ptCount val="15"/>
                <c:pt idx="0">
                  <c:v>15184.624594224977</c:v>
                </c:pt>
                <c:pt idx="1">
                  <c:v>15313.090115326711</c:v>
                </c:pt>
                <c:pt idx="2">
                  <c:v>16043.585940488163</c:v>
                </c:pt>
                <c:pt idx="3">
                  <c:v>19343.91423637329</c:v>
                </c:pt>
                <c:pt idx="4">
                  <c:v>20644.645045135159</c:v>
                </c:pt>
                <c:pt idx="5">
                  <c:v>21298.208127363014</c:v>
                </c:pt>
                <c:pt idx="6">
                  <c:v>29347.779721025468</c:v>
                </c:pt>
                <c:pt idx="7">
                  <c:v>30076.797399896903</c:v>
                </c:pt>
                <c:pt idx="8">
                  <c:v>30811.973846378809</c:v>
                </c:pt>
                <c:pt idx="9">
                  <c:v>33759.285028320563</c:v>
                </c:pt>
                <c:pt idx="10">
                  <c:v>35184.688208390195</c:v>
                </c:pt>
                <c:pt idx="11">
                  <c:v>37250.296739651996</c:v>
                </c:pt>
                <c:pt idx="12">
                  <c:v>40955.086454085198</c:v>
                </c:pt>
                <c:pt idx="13">
                  <c:v>42280.699598087536</c:v>
                </c:pt>
                <c:pt idx="14">
                  <c:v>43844.480392703743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5-4F2F-9241-900C2823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62112"/>
        <c:axId val="223936512"/>
      </c:scatterChart>
      <c:valAx>
        <c:axId val="220962112"/>
        <c:scaling>
          <c:orientation val="minMax"/>
          <c:min val="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400" b="0" i="0" u="none" strike="noStrike" baseline="0">
                    <a:effectLst/>
                  </a:rPr>
                  <a:t>Bulk Stress [psi]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23936512"/>
        <c:crosses val="autoZero"/>
        <c:crossBetween val="midCat"/>
        <c:majorUnit val="20"/>
        <c:minorUnit val="10"/>
      </c:valAx>
      <c:valAx>
        <c:axId val="223936512"/>
        <c:scaling>
          <c:orientation val="minMax"/>
          <c:max val="50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Resilient Modulus [psi]</a:t>
                </a:r>
              </a:p>
            </c:rich>
          </c:tx>
          <c:layout>
            <c:manualLayout>
              <c:xMode val="edge"/>
              <c:yMode val="edge"/>
              <c:x val="3.2115399171703848E-4"/>
              <c:y val="0.211157546743853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220962112"/>
        <c:crossesAt val="1.0000000000000002E-2"/>
        <c:crossBetween val="midCat"/>
        <c:majorUnit val="10000"/>
        <c:minorUnit val="500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334666969438107"/>
          <c:y val="7.2411196703899006E-2"/>
          <c:w val="0.15791927536702027"/>
          <c:h val="0.1807874641903934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 b="0">
          <a:latin typeface="Arial Unicode MS" pitchFamily="50" charset="-127"/>
          <a:ea typeface="Arial Unicode MS" pitchFamily="50" charset="-127"/>
          <a:cs typeface="Arial Unicode MS" pitchFamily="50" charset="-12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134471</xdr:colOff>
      <xdr:row>24</xdr:row>
      <xdr:rowOff>100853</xdr:rowOff>
    </xdr:from>
    <xdr:to>
      <xdr:col>8</xdr:col>
      <xdr:colOff>539711</xdr:colOff>
      <xdr:row>45</xdr:row>
      <xdr:rowOff>65722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0</xdr:rowOff>
    </xdr:from>
    <xdr:to>
      <xdr:col>10</xdr:col>
      <xdr:colOff>358015</xdr:colOff>
      <xdr:row>44</xdr:row>
      <xdr:rowOff>155369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1E08258-35E0-4C6B-9E9C-13DE94D4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="70" zoomScaleNormal="70" workbookViewId="0">
      <pane xSplit="1" topLeftCell="B1" activePane="topRight" state="frozen"/>
      <selection activeCell="A4" sqref="A4"/>
      <selection pane="topRight" activeCell="G2" sqref="G2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0">
      <c r="A1" s="27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0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8"/>
      <c r="P2" s="4"/>
    </row>
    <row r="3" spans="1:20">
      <c r="A3" s="11"/>
      <c r="B3" s="11"/>
      <c r="C3" s="11"/>
      <c r="D3" s="11"/>
      <c r="E3" s="11"/>
      <c r="F3" s="11"/>
      <c r="G3" s="11"/>
      <c r="H3" s="11"/>
      <c r="I3" s="11"/>
      <c r="J3" s="11"/>
      <c r="K3" s="28"/>
      <c r="L3" s="11"/>
      <c r="M3" s="11"/>
      <c r="N3" s="28"/>
      <c r="P3" s="4"/>
    </row>
    <row r="4" spans="1:20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0" ht="54" customHeight="1">
      <c r="A5" s="8" t="s">
        <v>0</v>
      </c>
      <c r="B5" s="9" t="s">
        <v>12</v>
      </c>
      <c r="C5" s="9" t="s">
        <v>13</v>
      </c>
      <c r="D5" s="9" t="s">
        <v>14</v>
      </c>
      <c r="E5" s="9" t="s">
        <v>15</v>
      </c>
      <c r="F5" s="9" t="s">
        <v>17</v>
      </c>
      <c r="G5" s="9" t="s">
        <v>18</v>
      </c>
      <c r="H5" s="9" t="s">
        <v>16</v>
      </c>
      <c r="I5" s="16"/>
      <c r="J5" s="7" t="s">
        <v>19</v>
      </c>
      <c r="K5" s="7" t="s">
        <v>26</v>
      </c>
      <c r="L5" s="7" t="s">
        <v>27</v>
      </c>
      <c r="M5" s="7" t="s">
        <v>9</v>
      </c>
      <c r="N5" s="7" t="s">
        <v>10</v>
      </c>
      <c r="O5" s="7" t="s">
        <v>11</v>
      </c>
      <c r="P5" s="7" t="s">
        <v>8</v>
      </c>
      <c r="Q5" s="7" t="s">
        <v>24</v>
      </c>
      <c r="R5" s="7" t="s">
        <v>25</v>
      </c>
      <c r="S5" s="7"/>
    </row>
    <row r="6" spans="1:20" s="11" customFormat="1" ht="19.5" customHeight="1">
      <c r="A6" s="12" t="s">
        <v>6</v>
      </c>
      <c r="B6" s="12"/>
      <c r="C6" s="13"/>
      <c r="D6" s="12"/>
      <c r="E6" s="13"/>
      <c r="F6" s="13"/>
      <c r="G6" s="13"/>
      <c r="H6" s="13"/>
      <c r="I6" s="16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20" s="11" customFormat="1" ht="19.5" customHeight="1">
      <c r="A7" s="12" t="s">
        <v>7</v>
      </c>
      <c r="B7" s="12"/>
      <c r="C7" s="13"/>
      <c r="D7" s="12"/>
      <c r="E7" s="13"/>
      <c r="F7" s="13"/>
      <c r="G7" s="13"/>
      <c r="H7" s="13"/>
      <c r="I7" s="16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20">
      <c r="A8">
        <v>1</v>
      </c>
      <c r="B8" s="19">
        <v>20.6</v>
      </c>
      <c r="C8" s="20">
        <v>20.8</v>
      </c>
      <c r="D8" s="21">
        <v>20.2</v>
      </c>
      <c r="E8">
        <f>AVERAGE(B8,D8)</f>
        <v>20.399999999999999</v>
      </c>
      <c r="F8">
        <f>E8/6.895</f>
        <v>2.958665699782451</v>
      </c>
      <c r="G8">
        <f t="shared" ref="G8:G22" si="0">C8+E8*3</f>
        <v>82</v>
      </c>
      <c r="H8" s="4">
        <f>G8/6.895</f>
        <v>11.892675852066716</v>
      </c>
      <c r="I8" s="17"/>
      <c r="J8" s="4">
        <f>C8/6.895</f>
        <v>3.0166787527193621</v>
      </c>
      <c r="K8" s="25">
        <v>29.8</v>
      </c>
      <c r="L8" s="25">
        <v>0</v>
      </c>
      <c r="M8" s="14">
        <f>K8/1000</f>
        <v>2.98E-2</v>
      </c>
      <c r="N8" s="14"/>
      <c r="O8" s="1">
        <f>AVERAGE(M8:N8)</f>
        <v>2.98E-2</v>
      </c>
      <c r="P8" s="26">
        <f>M8/(150)</f>
        <v>1.9866666666666668E-4</v>
      </c>
      <c r="Q8">
        <f>J8/(P8)</f>
        <v>15184.624594224977</v>
      </c>
      <c r="R8">
        <f>Q8*6.895/1000</f>
        <v>104.6979865771812</v>
      </c>
      <c r="S8" s="4"/>
      <c r="T8" s="26"/>
    </row>
    <row r="9" spans="1:20">
      <c r="A9">
        <v>2</v>
      </c>
      <c r="B9" s="19">
        <v>20.6</v>
      </c>
      <c r="C9" s="20">
        <v>41.6</v>
      </c>
      <c r="D9" s="21">
        <v>20.5</v>
      </c>
      <c r="E9">
        <f t="shared" ref="E9:E22" si="1">AVERAGE(B9,D9)</f>
        <v>20.55</v>
      </c>
      <c r="F9">
        <f t="shared" ref="F9:F22" si="2">E9/6.895</f>
        <v>2.9804205946337929</v>
      </c>
      <c r="G9">
        <f t="shared" si="0"/>
        <v>103.25</v>
      </c>
      <c r="H9" s="4">
        <f t="shared" ref="H9:H22" si="3">G9/6.895</f>
        <v>14.974619289340103</v>
      </c>
      <c r="I9" s="17"/>
      <c r="J9" s="4">
        <f t="shared" ref="J9:J22" si="4">C9/6.895</f>
        <v>6.0333575054387243</v>
      </c>
      <c r="K9" s="25">
        <v>59.1</v>
      </c>
      <c r="L9" s="25">
        <v>0</v>
      </c>
      <c r="M9" s="14">
        <f t="shared" ref="M9:M22" si="5">K9/1000</f>
        <v>5.91E-2</v>
      </c>
      <c r="N9" s="14"/>
      <c r="O9" s="1">
        <f t="shared" ref="O9:O22" si="6">AVERAGE(M9:N9)</f>
        <v>5.91E-2</v>
      </c>
      <c r="P9" s="26">
        <f t="shared" ref="P9:P22" si="7">M9/(150)</f>
        <v>3.9399999999999998E-4</v>
      </c>
      <c r="Q9">
        <f t="shared" ref="Q9:Q22" si="8">J9/(P9)</f>
        <v>15313.090115326711</v>
      </c>
      <c r="R9">
        <f t="shared" ref="R9:R22" si="9">Q9*6.895/1000</f>
        <v>105.58375634517766</v>
      </c>
      <c r="S9" s="4"/>
      <c r="T9" s="26"/>
    </row>
    <row r="10" spans="1:20">
      <c r="A10">
        <v>3</v>
      </c>
      <c r="B10" s="19">
        <v>20.6</v>
      </c>
      <c r="C10" s="20">
        <v>61.8</v>
      </c>
      <c r="D10" s="21">
        <v>20.5</v>
      </c>
      <c r="E10">
        <f t="shared" si="1"/>
        <v>20.55</v>
      </c>
      <c r="F10">
        <f t="shared" si="2"/>
        <v>2.9804205946337929</v>
      </c>
      <c r="G10">
        <f t="shared" si="0"/>
        <v>123.45</v>
      </c>
      <c r="H10" s="4">
        <f t="shared" si="3"/>
        <v>17.904278462654098</v>
      </c>
      <c r="I10" s="17"/>
      <c r="J10" s="4">
        <f t="shared" si="4"/>
        <v>8.9630166787527195</v>
      </c>
      <c r="K10" s="25">
        <v>83.8</v>
      </c>
      <c r="L10" s="25">
        <v>0</v>
      </c>
      <c r="M10" s="14">
        <f t="shared" si="5"/>
        <v>8.3799999999999999E-2</v>
      </c>
      <c r="N10" s="14"/>
      <c r="O10" s="1">
        <f t="shared" si="6"/>
        <v>8.3799999999999999E-2</v>
      </c>
      <c r="P10" s="26">
        <f t="shared" si="7"/>
        <v>5.5866666666666662E-4</v>
      </c>
      <c r="Q10">
        <f t="shared" si="8"/>
        <v>16043.585940488163</v>
      </c>
      <c r="R10">
        <f t="shared" si="9"/>
        <v>110.62052505966588</v>
      </c>
      <c r="S10" s="4"/>
      <c r="T10" s="26"/>
    </row>
    <row r="11" spans="1:20">
      <c r="A11">
        <v>4</v>
      </c>
      <c r="B11" s="19">
        <v>34.6</v>
      </c>
      <c r="C11" s="20">
        <v>34.5</v>
      </c>
      <c r="D11" s="21">
        <v>34.5</v>
      </c>
      <c r="E11">
        <f t="shared" si="1"/>
        <v>34.549999999999997</v>
      </c>
      <c r="F11">
        <f t="shared" si="2"/>
        <v>5.0108774474256705</v>
      </c>
      <c r="G11">
        <f t="shared" si="0"/>
        <v>138.14999999999998</v>
      </c>
      <c r="H11" s="4">
        <f t="shared" si="3"/>
        <v>20.036258158085566</v>
      </c>
      <c r="I11" s="17"/>
      <c r="J11" s="4">
        <f t="shared" si="4"/>
        <v>5.0036258158085571</v>
      </c>
      <c r="K11" s="25">
        <v>38.799999999999997</v>
      </c>
      <c r="L11" s="25">
        <v>0</v>
      </c>
      <c r="M11" s="14">
        <f t="shared" si="5"/>
        <v>3.8799999999999994E-2</v>
      </c>
      <c r="N11" s="14"/>
      <c r="O11" s="1">
        <f t="shared" si="6"/>
        <v>3.8799999999999994E-2</v>
      </c>
      <c r="P11" s="26">
        <f t="shared" si="7"/>
        <v>2.5866666666666665E-4</v>
      </c>
      <c r="Q11">
        <f t="shared" si="8"/>
        <v>19343.91423637329</v>
      </c>
      <c r="R11">
        <f t="shared" si="9"/>
        <v>133.37628865979383</v>
      </c>
      <c r="S11" s="4"/>
      <c r="T11" s="26"/>
    </row>
    <row r="12" spans="1:20">
      <c r="A12">
        <v>5</v>
      </c>
      <c r="B12" s="19">
        <v>34.6</v>
      </c>
      <c r="C12" s="20">
        <v>68.8</v>
      </c>
      <c r="D12" s="21">
        <v>34.6</v>
      </c>
      <c r="E12">
        <f t="shared" si="1"/>
        <v>34.6</v>
      </c>
      <c r="F12">
        <f t="shared" si="2"/>
        <v>5.0181290790427848</v>
      </c>
      <c r="G12">
        <f t="shared" si="0"/>
        <v>172.60000000000002</v>
      </c>
      <c r="H12" s="4">
        <f t="shared" si="3"/>
        <v>25.032632342277019</v>
      </c>
      <c r="I12" s="17"/>
      <c r="J12" s="4">
        <f t="shared" si="4"/>
        <v>9.9782451051486589</v>
      </c>
      <c r="K12" s="25">
        <v>72.5</v>
      </c>
      <c r="L12" s="25">
        <v>0</v>
      </c>
      <c r="M12" s="14">
        <f t="shared" si="5"/>
        <v>7.2499999999999995E-2</v>
      </c>
      <c r="N12" s="14"/>
      <c r="O12" s="1">
        <f t="shared" si="6"/>
        <v>7.2499999999999995E-2</v>
      </c>
      <c r="P12" s="26">
        <f t="shared" si="7"/>
        <v>4.8333333333333328E-4</v>
      </c>
      <c r="Q12">
        <f t="shared" si="8"/>
        <v>20644.645045135159</v>
      </c>
      <c r="R12">
        <f t="shared" si="9"/>
        <v>142.34482758620692</v>
      </c>
      <c r="S12" s="4"/>
      <c r="T12" s="26"/>
    </row>
    <row r="13" spans="1:20">
      <c r="A13">
        <v>6</v>
      </c>
      <c r="B13" s="19">
        <v>34.6</v>
      </c>
      <c r="C13" s="20">
        <v>102.6</v>
      </c>
      <c r="D13" s="21">
        <v>34.4</v>
      </c>
      <c r="E13">
        <f t="shared" si="1"/>
        <v>34.5</v>
      </c>
      <c r="F13">
        <f t="shared" si="2"/>
        <v>5.0036258158085571</v>
      </c>
      <c r="G13">
        <f t="shared" si="0"/>
        <v>206.1</v>
      </c>
      <c r="H13" s="4">
        <f t="shared" si="3"/>
        <v>29.891225525743295</v>
      </c>
      <c r="I13" s="17"/>
      <c r="J13" s="4">
        <f t="shared" si="4"/>
        <v>14.880348078317622</v>
      </c>
      <c r="K13" s="25">
        <v>104.8</v>
      </c>
      <c r="L13" s="25">
        <v>0</v>
      </c>
      <c r="M13" s="14">
        <f t="shared" si="5"/>
        <v>0.10479999999999999</v>
      </c>
      <c r="N13" s="14"/>
      <c r="O13" s="1">
        <f t="shared" si="6"/>
        <v>0.10479999999999999</v>
      </c>
      <c r="P13" s="26">
        <f t="shared" si="7"/>
        <v>6.9866666666666655E-4</v>
      </c>
      <c r="Q13">
        <f t="shared" si="8"/>
        <v>21298.208127363014</v>
      </c>
      <c r="R13">
        <f t="shared" si="9"/>
        <v>146.85114503816797</v>
      </c>
      <c r="S13" s="4"/>
      <c r="T13" s="26"/>
    </row>
    <row r="14" spans="1:20">
      <c r="A14">
        <v>7</v>
      </c>
      <c r="B14" s="19">
        <v>68.5</v>
      </c>
      <c r="C14" s="20">
        <v>68.8</v>
      </c>
      <c r="D14" s="21">
        <v>68.5</v>
      </c>
      <c r="E14">
        <f t="shared" si="1"/>
        <v>68.5</v>
      </c>
      <c r="F14">
        <f t="shared" si="2"/>
        <v>9.9347353154459768</v>
      </c>
      <c r="G14">
        <f t="shared" si="0"/>
        <v>274.3</v>
      </c>
      <c r="H14" s="4">
        <f t="shared" si="3"/>
        <v>39.782451051486589</v>
      </c>
      <c r="I14" s="17"/>
      <c r="J14" s="4">
        <f t="shared" si="4"/>
        <v>9.9782451051486589</v>
      </c>
      <c r="K14" s="25">
        <v>51</v>
      </c>
      <c r="L14" s="25">
        <v>0</v>
      </c>
      <c r="M14" s="14">
        <f t="shared" si="5"/>
        <v>5.0999999999999997E-2</v>
      </c>
      <c r="N14" s="14"/>
      <c r="O14" s="1">
        <f t="shared" si="6"/>
        <v>5.0999999999999997E-2</v>
      </c>
      <c r="P14" s="26">
        <f t="shared" si="7"/>
        <v>3.3999999999999997E-4</v>
      </c>
      <c r="Q14">
        <f t="shared" si="8"/>
        <v>29347.779721025468</v>
      </c>
      <c r="R14">
        <f t="shared" si="9"/>
        <v>202.35294117647061</v>
      </c>
      <c r="S14" s="4"/>
      <c r="T14" s="26"/>
    </row>
    <row r="15" spans="1:20">
      <c r="A15">
        <v>8</v>
      </c>
      <c r="B15" s="19">
        <v>68.599999999999994</v>
      </c>
      <c r="C15" s="20">
        <v>137.69999999999999</v>
      </c>
      <c r="D15" s="21">
        <v>68.5</v>
      </c>
      <c r="E15">
        <f t="shared" si="1"/>
        <v>68.55</v>
      </c>
      <c r="F15">
        <f t="shared" si="2"/>
        <v>9.9419869470630893</v>
      </c>
      <c r="G15">
        <f t="shared" si="0"/>
        <v>343.34999999999997</v>
      </c>
      <c r="H15" s="4">
        <f t="shared" si="3"/>
        <v>49.796954314720807</v>
      </c>
      <c r="I15" s="17"/>
      <c r="J15" s="4">
        <f t="shared" si="4"/>
        <v>19.970993473531543</v>
      </c>
      <c r="K15" s="25">
        <v>99.6</v>
      </c>
      <c r="L15" s="25">
        <v>0</v>
      </c>
      <c r="M15" s="14">
        <f t="shared" si="5"/>
        <v>9.9599999999999994E-2</v>
      </c>
      <c r="N15" s="14"/>
      <c r="O15" s="1">
        <f t="shared" si="6"/>
        <v>9.9599999999999994E-2</v>
      </c>
      <c r="P15" s="26">
        <f t="shared" si="7"/>
        <v>6.6399999999999999E-4</v>
      </c>
      <c r="Q15">
        <f t="shared" si="8"/>
        <v>30076.797399896903</v>
      </c>
      <c r="R15">
        <f t="shared" si="9"/>
        <v>207.37951807228913</v>
      </c>
      <c r="S15" s="4"/>
      <c r="T15" s="26"/>
    </row>
    <row r="16" spans="1:20">
      <c r="A16">
        <v>9</v>
      </c>
      <c r="B16" s="19">
        <v>68.599999999999994</v>
      </c>
      <c r="C16" s="20">
        <v>206.5</v>
      </c>
      <c r="D16" s="21">
        <v>68.5</v>
      </c>
      <c r="E16">
        <f t="shared" si="1"/>
        <v>68.55</v>
      </c>
      <c r="F16">
        <f t="shared" si="2"/>
        <v>9.9419869470630893</v>
      </c>
      <c r="G16">
        <f t="shared" si="0"/>
        <v>412.15</v>
      </c>
      <c r="H16" s="4">
        <f t="shared" si="3"/>
        <v>59.775199419869473</v>
      </c>
      <c r="I16" s="17"/>
      <c r="J16" s="4">
        <f t="shared" si="4"/>
        <v>29.949238578680205</v>
      </c>
      <c r="K16" s="25">
        <v>145.80000000000001</v>
      </c>
      <c r="L16" s="25">
        <v>0</v>
      </c>
      <c r="M16" s="14">
        <f t="shared" si="5"/>
        <v>0.14580000000000001</v>
      </c>
      <c r="N16" s="14"/>
      <c r="O16" s="1">
        <f t="shared" si="6"/>
        <v>0.14580000000000001</v>
      </c>
      <c r="P16" s="26">
        <f t="shared" si="7"/>
        <v>9.720000000000001E-4</v>
      </c>
      <c r="Q16">
        <f t="shared" si="8"/>
        <v>30811.973846378809</v>
      </c>
      <c r="R16">
        <f t="shared" si="9"/>
        <v>212.44855967078186</v>
      </c>
      <c r="S16" s="4"/>
      <c r="T16" s="26"/>
    </row>
    <row r="17" spans="1:20">
      <c r="A17">
        <v>10</v>
      </c>
      <c r="B17" s="19">
        <v>102.3</v>
      </c>
      <c r="C17" s="20">
        <v>68.900000000000006</v>
      </c>
      <c r="D17" s="21">
        <v>102.6</v>
      </c>
      <c r="E17">
        <f t="shared" si="1"/>
        <v>102.44999999999999</v>
      </c>
      <c r="F17">
        <f t="shared" si="2"/>
        <v>14.858593183466279</v>
      </c>
      <c r="G17">
        <f t="shared" si="0"/>
        <v>376.25</v>
      </c>
      <c r="H17" s="4">
        <f t="shared" si="3"/>
        <v>54.568527918781726</v>
      </c>
      <c r="I17" s="17"/>
      <c r="J17" s="4">
        <f t="shared" si="4"/>
        <v>9.9927483683828875</v>
      </c>
      <c r="K17" s="25">
        <v>44.4</v>
      </c>
      <c r="L17" s="25">
        <v>0</v>
      </c>
      <c r="M17" s="14">
        <f t="shared" si="5"/>
        <v>4.4400000000000002E-2</v>
      </c>
      <c r="N17" s="14"/>
      <c r="O17" s="1">
        <f t="shared" si="6"/>
        <v>4.4400000000000002E-2</v>
      </c>
      <c r="P17" s="26">
        <f t="shared" si="7"/>
        <v>2.9600000000000004E-4</v>
      </c>
      <c r="Q17">
        <f t="shared" si="8"/>
        <v>33759.285028320563</v>
      </c>
      <c r="R17">
        <f t="shared" si="9"/>
        <v>232.77027027027026</v>
      </c>
      <c r="S17" s="4"/>
      <c r="T17" s="26"/>
    </row>
    <row r="18" spans="1:20">
      <c r="A18">
        <v>11</v>
      </c>
      <c r="B18" s="19">
        <v>102.3</v>
      </c>
      <c r="C18" s="20">
        <v>102.7</v>
      </c>
      <c r="D18" s="21">
        <v>102.6</v>
      </c>
      <c r="E18">
        <f t="shared" si="1"/>
        <v>102.44999999999999</v>
      </c>
      <c r="F18">
        <f t="shared" si="2"/>
        <v>14.858593183466279</v>
      </c>
      <c r="G18">
        <f t="shared" si="0"/>
        <v>410.04999999999995</v>
      </c>
      <c r="H18" s="4">
        <f t="shared" si="3"/>
        <v>59.470630891950684</v>
      </c>
      <c r="I18" s="17"/>
      <c r="J18" s="4">
        <f t="shared" si="4"/>
        <v>14.894851341551851</v>
      </c>
      <c r="K18" s="25">
        <v>63.5</v>
      </c>
      <c r="L18" s="25">
        <v>0</v>
      </c>
      <c r="M18" s="14">
        <f t="shared" si="5"/>
        <v>6.3500000000000001E-2</v>
      </c>
      <c r="N18" s="14"/>
      <c r="O18" s="1">
        <f t="shared" si="6"/>
        <v>6.3500000000000001E-2</v>
      </c>
      <c r="P18" s="26">
        <f t="shared" si="7"/>
        <v>4.2333333333333334E-4</v>
      </c>
      <c r="Q18">
        <f t="shared" si="8"/>
        <v>35184.688208390195</v>
      </c>
      <c r="R18">
        <f t="shared" si="9"/>
        <v>242.59842519685037</v>
      </c>
      <c r="S18" s="4"/>
      <c r="T18" s="26"/>
    </row>
    <row r="19" spans="1:20">
      <c r="A19">
        <v>12</v>
      </c>
      <c r="B19" s="19">
        <v>102.4</v>
      </c>
      <c r="C19" s="20">
        <v>206.5</v>
      </c>
      <c r="D19" s="21">
        <v>102.7</v>
      </c>
      <c r="E19">
        <f t="shared" si="1"/>
        <v>102.55000000000001</v>
      </c>
      <c r="F19">
        <f t="shared" si="2"/>
        <v>14.87309644670051</v>
      </c>
      <c r="G19">
        <f t="shared" si="0"/>
        <v>514.15000000000009</v>
      </c>
      <c r="H19" s="4">
        <f t="shared" si="3"/>
        <v>74.56852791878174</v>
      </c>
      <c r="I19" s="17"/>
      <c r="J19" s="4">
        <f t="shared" si="4"/>
        <v>29.949238578680205</v>
      </c>
      <c r="K19" s="25">
        <v>120.6</v>
      </c>
      <c r="L19" s="25">
        <v>0</v>
      </c>
      <c r="M19" s="14">
        <f t="shared" si="5"/>
        <v>0.1206</v>
      </c>
      <c r="N19" s="14"/>
      <c r="O19" s="1">
        <f t="shared" si="6"/>
        <v>0.1206</v>
      </c>
      <c r="P19" s="26">
        <f t="shared" si="7"/>
        <v>8.0400000000000003E-4</v>
      </c>
      <c r="Q19">
        <f t="shared" si="8"/>
        <v>37250.296739651996</v>
      </c>
      <c r="R19">
        <f t="shared" si="9"/>
        <v>256.84079601990049</v>
      </c>
      <c r="S19" s="4"/>
      <c r="T19" s="26"/>
    </row>
    <row r="20" spans="1:20">
      <c r="A20">
        <v>13</v>
      </c>
      <c r="B20" s="19">
        <v>137.19999999999999</v>
      </c>
      <c r="C20" s="20">
        <v>102.6</v>
      </c>
      <c r="D20" s="21">
        <v>137.6</v>
      </c>
      <c r="E20">
        <f t="shared" si="1"/>
        <v>137.39999999999998</v>
      </c>
      <c r="F20">
        <f t="shared" si="2"/>
        <v>19.927483683828861</v>
      </c>
      <c r="G20">
        <f t="shared" si="0"/>
        <v>514.79999999999995</v>
      </c>
      <c r="H20" s="4">
        <f t="shared" si="3"/>
        <v>74.662799129804199</v>
      </c>
      <c r="I20" s="17"/>
      <c r="J20" s="4">
        <f t="shared" si="4"/>
        <v>14.880348078317622</v>
      </c>
      <c r="K20" s="25">
        <v>54.5</v>
      </c>
      <c r="L20" s="25">
        <v>0</v>
      </c>
      <c r="M20" s="14">
        <f t="shared" si="5"/>
        <v>5.45E-2</v>
      </c>
      <c r="N20" s="14"/>
      <c r="O20" s="1">
        <f t="shared" si="6"/>
        <v>5.45E-2</v>
      </c>
      <c r="P20" s="26">
        <f t="shared" si="7"/>
        <v>3.6333333333333335E-4</v>
      </c>
      <c r="Q20">
        <f t="shared" si="8"/>
        <v>40955.086454085198</v>
      </c>
      <c r="R20">
        <f t="shared" si="9"/>
        <v>282.38532110091739</v>
      </c>
      <c r="S20" s="4"/>
      <c r="T20" s="26"/>
    </row>
    <row r="21" spans="1:20">
      <c r="A21">
        <v>14</v>
      </c>
      <c r="B21" s="19">
        <v>137.4</v>
      </c>
      <c r="C21" s="20">
        <v>137.6</v>
      </c>
      <c r="D21" s="21">
        <v>137.6</v>
      </c>
      <c r="E21">
        <f t="shared" si="1"/>
        <v>137.5</v>
      </c>
      <c r="F21">
        <f t="shared" si="2"/>
        <v>19.941986947063089</v>
      </c>
      <c r="G21">
        <f t="shared" si="0"/>
        <v>550.1</v>
      </c>
      <c r="H21" s="4">
        <f t="shared" si="3"/>
        <v>79.782451051486589</v>
      </c>
      <c r="I21" s="17"/>
      <c r="J21" s="4">
        <f t="shared" si="4"/>
        <v>19.956490210297318</v>
      </c>
      <c r="K21" s="25">
        <v>70.8</v>
      </c>
      <c r="L21" s="25">
        <v>0</v>
      </c>
      <c r="M21" s="14">
        <f t="shared" si="5"/>
        <v>7.0800000000000002E-2</v>
      </c>
      <c r="N21" s="14"/>
      <c r="O21" s="1">
        <f t="shared" si="6"/>
        <v>7.0800000000000002E-2</v>
      </c>
      <c r="P21" s="26">
        <f t="shared" si="7"/>
        <v>4.7200000000000003E-4</v>
      </c>
      <c r="Q21">
        <f t="shared" si="8"/>
        <v>42280.699598087536</v>
      </c>
      <c r="R21">
        <f t="shared" si="9"/>
        <v>291.52542372881351</v>
      </c>
      <c r="S21" s="4"/>
      <c r="T21" s="26"/>
    </row>
    <row r="22" spans="1:20" ht="15.75" thickBot="1">
      <c r="A22">
        <v>15</v>
      </c>
      <c r="B22" s="22">
        <v>137.69999999999999</v>
      </c>
      <c r="C22" s="23">
        <v>275.10000000000002</v>
      </c>
      <c r="D22" s="21">
        <v>137.6</v>
      </c>
      <c r="E22">
        <f t="shared" si="1"/>
        <v>137.64999999999998</v>
      </c>
      <c r="F22">
        <f t="shared" si="2"/>
        <v>19.96374184191443</v>
      </c>
      <c r="G22">
        <f t="shared" si="0"/>
        <v>688.05</v>
      </c>
      <c r="H22" s="4">
        <f t="shared" si="3"/>
        <v>99.789702683103698</v>
      </c>
      <c r="I22" s="17"/>
      <c r="J22" s="4">
        <f t="shared" si="4"/>
        <v>39.898477157360411</v>
      </c>
      <c r="K22" s="25">
        <v>136.5</v>
      </c>
      <c r="L22" s="25">
        <v>0</v>
      </c>
      <c r="M22" s="14">
        <f t="shared" si="5"/>
        <v>0.13650000000000001</v>
      </c>
      <c r="N22" s="14"/>
      <c r="O22" s="1">
        <f t="shared" si="6"/>
        <v>0.13650000000000001</v>
      </c>
      <c r="P22" s="26">
        <f t="shared" si="7"/>
        <v>9.1000000000000011E-4</v>
      </c>
      <c r="Q22">
        <f t="shared" si="8"/>
        <v>43844.480392703743</v>
      </c>
      <c r="R22">
        <f t="shared" si="9"/>
        <v>302.30769230769232</v>
      </c>
      <c r="S22" s="4"/>
      <c r="T22" s="26"/>
    </row>
    <row r="23" spans="1:20">
      <c r="I23" s="17"/>
      <c r="M23" s="15"/>
      <c r="N23" s="15"/>
    </row>
    <row r="25" spans="1:20">
      <c r="O25" s="11"/>
      <c r="P25" s="11"/>
      <c r="Q25" s="11"/>
      <c r="R25" s="11"/>
    </row>
    <row r="26" spans="1:20" ht="45">
      <c r="N26" s="6" t="s">
        <v>20</v>
      </c>
      <c r="O26" s="6" t="s">
        <v>28</v>
      </c>
      <c r="P26" s="6" t="s">
        <v>21</v>
      </c>
      <c r="Q26" s="6" t="s">
        <v>22</v>
      </c>
      <c r="R26" s="6" t="s">
        <v>23</v>
      </c>
    </row>
    <row r="27" spans="1:20">
      <c r="N27" s="13"/>
      <c r="O27" s="13"/>
      <c r="P27" s="13"/>
      <c r="Q27" s="11"/>
      <c r="R27" s="11"/>
    </row>
    <row r="28" spans="1:20">
      <c r="N28" s="13"/>
      <c r="O28" s="13"/>
      <c r="P28" s="13"/>
      <c r="Q28" s="11"/>
      <c r="R28" s="11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11">
        <f>P29*1000/9.81</f>
        <v>5.9715479625287644</v>
      </c>
      <c r="R29" s="18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="85" zoomScaleNormal="85" workbookViewId="0">
      <pane xSplit="1" topLeftCell="B1" activePane="topRight" state="frozen"/>
      <selection activeCell="A4" sqref="A4"/>
      <selection pane="topRight" activeCell="M4" sqref="M4"/>
    </sheetView>
  </sheetViews>
  <sheetFormatPr defaultRowHeight="15"/>
  <cols>
    <col min="5" max="8" width="10.140625" customWidth="1"/>
    <col min="10" max="16" width="10.5703125" customWidth="1"/>
    <col min="17" max="19" width="9.7109375" customWidth="1"/>
  </cols>
  <sheetData>
    <row r="1" spans="1:21">
      <c r="A1" s="5">
        <v>1</v>
      </c>
    </row>
    <row r="2" spans="1:21">
      <c r="B2" s="10"/>
      <c r="C2" s="10" t="s">
        <v>1</v>
      </c>
      <c r="D2">
        <v>605.4</v>
      </c>
      <c r="E2" t="s">
        <v>5</v>
      </c>
      <c r="F2" s="10" t="s">
        <v>30</v>
      </c>
      <c r="G2">
        <f>D3-D2</f>
        <v>6291.3</v>
      </c>
      <c r="H2" t="s">
        <v>5</v>
      </c>
      <c r="I2" s="10"/>
      <c r="J2" s="10" t="s">
        <v>34</v>
      </c>
      <c r="K2">
        <f>G3/N29*(9.81/1000000)</f>
        <v>22.152745122385479</v>
      </c>
      <c r="L2" t="s">
        <v>29</v>
      </c>
      <c r="N2" s="4"/>
      <c r="P2" s="4"/>
    </row>
    <row r="3" spans="1:21">
      <c r="B3" s="10" t="s">
        <v>31</v>
      </c>
      <c r="C3" s="10"/>
      <c r="D3">
        <v>6896.7</v>
      </c>
      <c r="E3" t="s">
        <v>5</v>
      </c>
      <c r="F3" s="10" t="s">
        <v>33</v>
      </c>
      <c r="G3">
        <f>D4-D2</f>
        <v>5985.8</v>
      </c>
      <c r="I3" s="10" t="s">
        <v>2</v>
      </c>
      <c r="J3" s="10"/>
      <c r="K3" s="4">
        <f>G4/G3*100</f>
        <v>5.1037455310902464</v>
      </c>
      <c r="L3" t="s">
        <v>4</v>
      </c>
      <c r="N3" s="4"/>
      <c r="P3" s="4"/>
    </row>
    <row r="4" spans="1:21">
      <c r="B4" s="10" t="s">
        <v>32</v>
      </c>
      <c r="C4" s="10"/>
      <c r="D4">
        <v>6591.2</v>
      </c>
      <c r="E4" t="s">
        <v>5</v>
      </c>
      <c r="F4" s="10" t="s">
        <v>3</v>
      </c>
      <c r="G4">
        <f>G2-G3</f>
        <v>305.5</v>
      </c>
      <c r="H4" t="s">
        <v>5</v>
      </c>
      <c r="I4" s="11"/>
      <c r="J4" s="11"/>
      <c r="K4" s="11"/>
      <c r="L4" s="11"/>
      <c r="M4" s="11"/>
      <c r="N4" s="11"/>
      <c r="O4" s="11"/>
      <c r="P4" s="11"/>
    </row>
    <row r="5" spans="1:21" ht="54" customHeight="1">
      <c r="A5" s="8" t="s">
        <v>0</v>
      </c>
      <c r="B5" s="9" t="s">
        <v>12</v>
      </c>
      <c r="C5" s="9" t="s">
        <v>13</v>
      </c>
      <c r="D5" s="9" t="s">
        <v>14</v>
      </c>
      <c r="E5" s="9" t="s">
        <v>15</v>
      </c>
      <c r="F5" s="9" t="s">
        <v>17</v>
      </c>
      <c r="G5" s="9" t="s">
        <v>18</v>
      </c>
      <c r="H5" s="9" t="s">
        <v>16</v>
      </c>
      <c r="I5" s="16"/>
      <c r="J5" s="7" t="s">
        <v>19</v>
      </c>
      <c r="K5" s="7" t="s">
        <v>26</v>
      </c>
      <c r="L5" s="7" t="s">
        <v>27</v>
      </c>
      <c r="M5" s="7" t="s">
        <v>9</v>
      </c>
      <c r="N5" s="7" t="s">
        <v>10</v>
      </c>
      <c r="O5" s="7" t="s">
        <v>11</v>
      </c>
      <c r="P5" s="7" t="s">
        <v>8</v>
      </c>
      <c r="Q5" s="7" t="s">
        <v>24</v>
      </c>
      <c r="R5" s="7" t="s">
        <v>25</v>
      </c>
      <c r="S5" s="7"/>
      <c r="T5" s="7"/>
      <c r="U5" s="7"/>
    </row>
    <row r="6" spans="1:21" s="11" customFormat="1" ht="19.5" customHeight="1">
      <c r="A6" s="12" t="s">
        <v>6</v>
      </c>
      <c r="B6" s="12"/>
      <c r="C6" s="13"/>
      <c r="D6" s="12"/>
      <c r="E6" s="13"/>
      <c r="F6" s="13"/>
      <c r="G6" s="13"/>
      <c r="H6" s="13"/>
      <c r="I6" s="16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s="11" customFormat="1" ht="19.5" customHeight="1">
      <c r="A7" s="12" t="s">
        <v>7</v>
      </c>
      <c r="B7" s="12"/>
      <c r="C7" s="13"/>
      <c r="D7" s="12"/>
      <c r="E7" s="13"/>
      <c r="F7" s="13"/>
      <c r="G7" s="13"/>
      <c r="H7" s="13"/>
      <c r="I7" s="16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>
        <v>1</v>
      </c>
      <c r="B8" s="19">
        <v>20.6</v>
      </c>
      <c r="C8" s="20">
        <v>20.3</v>
      </c>
      <c r="D8" s="21">
        <v>20.7</v>
      </c>
      <c r="E8">
        <f>AVERAGE(B8,D8)</f>
        <v>20.65</v>
      </c>
      <c r="F8">
        <f>E8/6.895</f>
        <v>2.9949238578680202</v>
      </c>
      <c r="G8">
        <f t="shared" ref="G8:G22" si="0">C8+E8*3</f>
        <v>82.25</v>
      </c>
      <c r="H8" s="4">
        <f>G8/6.895</f>
        <v>11.928934010152284</v>
      </c>
      <c r="I8" s="17"/>
      <c r="J8" s="4">
        <f>C8/6.895</f>
        <v>2.9441624365482237</v>
      </c>
      <c r="K8" s="25">
        <v>27.8</v>
      </c>
      <c r="L8" s="25">
        <v>31.3</v>
      </c>
      <c r="M8" s="14">
        <f>K8/1000</f>
        <v>2.7800000000000002E-2</v>
      </c>
      <c r="N8" s="14">
        <f>L8/1000</f>
        <v>3.1300000000000001E-2</v>
      </c>
      <c r="O8" s="1">
        <f>AVERAGE(M8:N8)</f>
        <v>2.955E-2</v>
      </c>
      <c r="P8" s="26">
        <f>N8/(150)</f>
        <v>2.0866666666666668E-4</v>
      </c>
      <c r="Q8">
        <f>J8/(P8)</f>
        <v>14109.404647994681</v>
      </c>
      <c r="R8">
        <f t="shared" ref="R8:R22" si="1">Q8/6.895</f>
        <v>2046.3240968810271</v>
      </c>
      <c r="S8" s="4"/>
      <c r="T8" s="26"/>
    </row>
    <row r="9" spans="1:21">
      <c r="A9">
        <v>2</v>
      </c>
      <c r="B9" s="19">
        <v>20.5</v>
      </c>
      <c r="C9" s="20">
        <v>41.6</v>
      </c>
      <c r="D9" s="21">
        <v>20.6</v>
      </c>
      <c r="E9">
        <f t="shared" ref="E9:E22" si="2">AVERAGE(B9,D9)</f>
        <v>20.55</v>
      </c>
      <c r="F9">
        <f t="shared" ref="F9:F22" si="3">E9/6.895</f>
        <v>2.9804205946337929</v>
      </c>
      <c r="G9">
        <f t="shared" si="0"/>
        <v>103.25</v>
      </c>
      <c r="H9" s="4">
        <f t="shared" ref="H9:H22" si="4">G9/6.895</f>
        <v>14.974619289340103</v>
      </c>
      <c r="I9" s="17"/>
      <c r="J9" s="4">
        <f t="shared" ref="J9:J22" si="5">C9/6.895</f>
        <v>6.0333575054387243</v>
      </c>
      <c r="K9" s="25">
        <v>54</v>
      </c>
      <c r="L9" s="25">
        <v>61.5</v>
      </c>
      <c r="M9" s="14">
        <f t="shared" ref="M9:M22" si="6">K9/1000</f>
        <v>5.3999999999999999E-2</v>
      </c>
      <c r="N9" s="14">
        <f t="shared" ref="N9:N22" si="7">L9/1000</f>
        <v>6.1499999999999999E-2</v>
      </c>
      <c r="O9" s="1">
        <f t="shared" ref="O9:O22" si="8">AVERAGE(M9:N9)</f>
        <v>5.7749999999999996E-2</v>
      </c>
      <c r="P9" s="26">
        <f t="shared" ref="P9:P22" si="9">N9/(150)</f>
        <v>4.0999999999999999E-4</v>
      </c>
      <c r="Q9">
        <f t="shared" ref="Q9:Q22" si="10">J9/(P9)</f>
        <v>14715.506110826158</v>
      </c>
      <c r="R9">
        <f t="shared" si="1"/>
        <v>2134.2285875019811</v>
      </c>
      <c r="S9" s="4"/>
      <c r="T9" s="26"/>
    </row>
    <row r="10" spans="1:21">
      <c r="A10">
        <v>3</v>
      </c>
      <c r="B10" s="19">
        <v>20.6</v>
      </c>
      <c r="C10" s="20">
        <v>61.4</v>
      </c>
      <c r="D10" s="21">
        <v>20.6</v>
      </c>
      <c r="E10">
        <f t="shared" si="2"/>
        <v>20.6</v>
      </c>
      <c r="F10">
        <f t="shared" si="3"/>
        <v>2.9876722262509068</v>
      </c>
      <c r="G10">
        <f t="shared" si="0"/>
        <v>123.2</v>
      </c>
      <c r="H10" s="4">
        <f t="shared" si="4"/>
        <v>17.868020304568528</v>
      </c>
      <c r="I10" s="17"/>
      <c r="J10" s="4">
        <f t="shared" si="5"/>
        <v>8.9050036258158087</v>
      </c>
      <c r="K10" s="25">
        <v>73.5</v>
      </c>
      <c r="L10" s="25">
        <v>83.5</v>
      </c>
      <c r="M10" s="14">
        <f t="shared" si="6"/>
        <v>7.3499999999999996E-2</v>
      </c>
      <c r="N10" s="14">
        <f t="shared" si="7"/>
        <v>8.3500000000000005E-2</v>
      </c>
      <c r="O10" s="1">
        <f t="shared" si="8"/>
        <v>7.85E-2</v>
      </c>
      <c r="P10" s="26">
        <f t="shared" si="9"/>
        <v>5.5666666666666668E-4</v>
      </c>
      <c r="Q10">
        <f t="shared" si="10"/>
        <v>15997.012501465524</v>
      </c>
      <c r="R10">
        <f t="shared" si="1"/>
        <v>2320.0888326998588</v>
      </c>
      <c r="S10" s="4"/>
      <c r="T10" s="26"/>
    </row>
    <row r="11" spans="1:21">
      <c r="A11">
        <v>4</v>
      </c>
      <c r="B11" s="19">
        <v>34.6</v>
      </c>
      <c r="C11" s="20">
        <v>34.6</v>
      </c>
      <c r="D11" s="21">
        <v>34.5</v>
      </c>
      <c r="E11">
        <f t="shared" si="2"/>
        <v>34.549999999999997</v>
      </c>
      <c r="F11">
        <f t="shared" si="3"/>
        <v>5.0108774474256705</v>
      </c>
      <c r="G11">
        <f t="shared" si="0"/>
        <v>138.25</v>
      </c>
      <c r="H11" s="4">
        <f t="shared" si="4"/>
        <v>20.050761421319798</v>
      </c>
      <c r="I11" s="17"/>
      <c r="J11" s="4">
        <f t="shared" si="5"/>
        <v>5.0181290790427848</v>
      </c>
      <c r="K11" s="25">
        <v>34.200000000000003</v>
      </c>
      <c r="L11" s="25">
        <v>38.799999999999997</v>
      </c>
      <c r="M11" s="14">
        <f t="shared" si="6"/>
        <v>3.4200000000000001E-2</v>
      </c>
      <c r="N11" s="14">
        <f t="shared" si="7"/>
        <v>3.8799999999999994E-2</v>
      </c>
      <c r="O11" s="1">
        <f t="shared" si="8"/>
        <v>3.6499999999999998E-2</v>
      </c>
      <c r="P11" s="26">
        <f t="shared" si="9"/>
        <v>2.5866666666666665E-4</v>
      </c>
      <c r="Q11">
        <f t="shared" si="10"/>
        <v>19399.983553000457</v>
      </c>
      <c r="R11">
        <f t="shared" si="1"/>
        <v>2813.6306820885361</v>
      </c>
      <c r="S11" s="4"/>
      <c r="T11" s="26"/>
    </row>
    <row r="12" spans="1:21">
      <c r="A12">
        <v>5</v>
      </c>
      <c r="B12" s="19">
        <v>34.6</v>
      </c>
      <c r="C12" s="20">
        <v>69</v>
      </c>
      <c r="D12" s="21">
        <v>34.6</v>
      </c>
      <c r="E12">
        <f t="shared" si="2"/>
        <v>34.6</v>
      </c>
      <c r="F12">
        <f t="shared" si="3"/>
        <v>5.0181290790427848</v>
      </c>
      <c r="G12">
        <f t="shared" si="0"/>
        <v>172.8</v>
      </c>
      <c r="H12" s="4">
        <f t="shared" si="4"/>
        <v>25.061638868745472</v>
      </c>
      <c r="I12" s="17"/>
      <c r="J12" s="4">
        <f t="shared" si="5"/>
        <v>10.007251631617114</v>
      </c>
      <c r="K12" s="25">
        <v>64</v>
      </c>
      <c r="L12" s="25">
        <v>72.3</v>
      </c>
      <c r="M12" s="14">
        <f t="shared" si="6"/>
        <v>6.4000000000000001E-2</v>
      </c>
      <c r="N12" s="14">
        <f t="shared" si="7"/>
        <v>7.2300000000000003E-2</v>
      </c>
      <c r="O12" s="1">
        <f t="shared" si="8"/>
        <v>6.8150000000000002E-2</v>
      </c>
      <c r="P12" s="26">
        <f t="shared" si="9"/>
        <v>4.8200000000000001E-4</v>
      </c>
      <c r="Q12">
        <f t="shared" si="10"/>
        <v>20761.932845678661</v>
      </c>
      <c r="R12">
        <f t="shared" si="1"/>
        <v>3011.1577731223583</v>
      </c>
      <c r="S12" s="4"/>
      <c r="T12" s="26"/>
    </row>
    <row r="13" spans="1:21">
      <c r="A13">
        <v>6</v>
      </c>
      <c r="B13" s="19">
        <v>34.6</v>
      </c>
      <c r="C13" s="20">
        <v>102.6</v>
      </c>
      <c r="D13" s="21">
        <v>34.6</v>
      </c>
      <c r="E13">
        <f t="shared" si="2"/>
        <v>34.6</v>
      </c>
      <c r="F13">
        <f t="shared" si="3"/>
        <v>5.0181290790427848</v>
      </c>
      <c r="G13">
        <f t="shared" si="0"/>
        <v>206.4</v>
      </c>
      <c r="H13" s="4">
        <f t="shared" si="4"/>
        <v>29.934735315445977</v>
      </c>
      <c r="I13" s="17"/>
      <c r="J13" s="4">
        <f t="shared" si="5"/>
        <v>14.880348078317622</v>
      </c>
      <c r="K13" s="25">
        <v>92.1</v>
      </c>
      <c r="L13" s="25">
        <v>103.5</v>
      </c>
      <c r="M13" s="14">
        <f t="shared" si="6"/>
        <v>9.2099999999999987E-2</v>
      </c>
      <c r="N13" s="14">
        <f t="shared" si="7"/>
        <v>0.10349999999999999</v>
      </c>
      <c r="O13" s="1">
        <f t="shared" si="8"/>
        <v>9.7799999999999998E-2</v>
      </c>
      <c r="P13" s="26">
        <f t="shared" si="9"/>
        <v>6.8999999999999997E-4</v>
      </c>
      <c r="Q13">
        <f t="shared" si="10"/>
        <v>21565.721852634237</v>
      </c>
      <c r="R13">
        <f t="shared" si="1"/>
        <v>3127.7334086489104</v>
      </c>
      <c r="S13" s="4"/>
      <c r="T13" s="26"/>
    </row>
    <row r="14" spans="1:21">
      <c r="A14">
        <v>7</v>
      </c>
      <c r="B14" s="19">
        <v>68.5</v>
      </c>
      <c r="C14" s="20">
        <v>68.7</v>
      </c>
      <c r="D14" s="21">
        <v>68.5</v>
      </c>
      <c r="E14">
        <f t="shared" si="2"/>
        <v>68.5</v>
      </c>
      <c r="F14">
        <f t="shared" si="3"/>
        <v>9.9347353154459768</v>
      </c>
      <c r="G14">
        <f t="shared" si="0"/>
        <v>274.2</v>
      </c>
      <c r="H14" s="4">
        <f t="shared" si="4"/>
        <v>39.767947788252357</v>
      </c>
      <c r="I14" s="17"/>
      <c r="J14" s="4">
        <f t="shared" si="5"/>
        <v>9.9637418419144321</v>
      </c>
      <c r="K14" s="25">
        <v>44</v>
      </c>
      <c r="L14" s="25">
        <v>49.8</v>
      </c>
      <c r="M14" s="14">
        <f t="shared" si="6"/>
        <v>4.3999999999999997E-2</v>
      </c>
      <c r="N14" s="14">
        <f t="shared" si="7"/>
        <v>4.9799999999999997E-2</v>
      </c>
      <c r="O14" s="1">
        <f t="shared" si="8"/>
        <v>4.6899999999999997E-2</v>
      </c>
      <c r="P14" s="26">
        <f t="shared" si="9"/>
        <v>3.3199999999999999E-4</v>
      </c>
      <c r="Q14">
        <f t="shared" si="10"/>
        <v>30011.270608176001</v>
      </c>
      <c r="R14">
        <f t="shared" si="1"/>
        <v>4352.6135762401746</v>
      </c>
      <c r="S14" s="4"/>
      <c r="T14" s="26"/>
    </row>
    <row r="15" spans="1:21">
      <c r="A15">
        <v>8</v>
      </c>
      <c r="B15" s="19">
        <v>68.5</v>
      </c>
      <c r="C15" s="20">
        <v>137.69999999999999</v>
      </c>
      <c r="D15" s="21">
        <v>68.5</v>
      </c>
      <c r="E15">
        <f t="shared" si="2"/>
        <v>68.5</v>
      </c>
      <c r="F15">
        <f t="shared" si="3"/>
        <v>9.9347353154459768</v>
      </c>
      <c r="G15">
        <f t="shared" si="0"/>
        <v>343.2</v>
      </c>
      <c r="H15" s="4">
        <f t="shared" si="4"/>
        <v>49.775199419869473</v>
      </c>
      <c r="I15" s="17"/>
      <c r="J15" s="4">
        <f t="shared" si="5"/>
        <v>19.970993473531543</v>
      </c>
      <c r="K15" s="25">
        <v>86.9</v>
      </c>
      <c r="L15" s="25">
        <v>98.9</v>
      </c>
      <c r="M15" s="14">
        <f t="shared" si="6"/>
        <v>8.6900000000000005E-2</v>
      </c>
      <c r="N15" s="14">
        <f t="shared" si="7"/>
        <v>9.8900000000000002E-2</v>
      </c>
      <c r="O15" s="1">
        <f t="shared" si="8"/>
        <v>9.290000000000001E-2</v>
      </c>
      <c r="P15" s="26">
        <f t="shared" si="9"/>
        <v>6.5933333333333339E-4</v>
      </c>
      <c r="Q15">
        <f t="shared" si="10"/>
        <v>30289.676653485654</v>
      </c>
      <c r="R15">
        <f t="shared" si="1"/>
        <v>4392.991537851437</v>
      </c>
      <c r="S15" s="4"/>
      <c r="T15" s="26"/>
    </row>
    <row r="16" spans="1:21">
      <c r="A16">
        <v>9</v>
      </c>
      <c r="B16" s="19">
        <v>68.400000000000006</v>
      </c>
      <c r="C16" s="20">
        <v>206.6</v>
      </c>
      <c r="D16" s="21">
        <v>68.400000000000006</v>
      </c>
      <c r="E16">
        <f t="shared" si="2"/>
        <v>68.400000000000006</v>
      </c>
      <c r="F16">
        <f t="shared" si="3"/>
        <v>9.9202320522117482</v>
      </c>
      <c r="G16">
        <f t="shared" si="0"/>
        <v>411.8</v>
      </c>
      <c r="H16" s="4">
        <f t="shared" si="4"/>
        <v>59.724437998549682</v>
      </c>
      <c r="I16" s="17"/>
      <c r="J16" s="4">
        <f t="shared" si="5"/>
        <v>29.96374184191443</v>
      </c>
      <c r="K16" s="25">
        <v>128.4</v>
      </c>
      <c r="L16" s="25">
        <v>146.5</v>
      </c>
      <c r="M16" s="14">
        <f t="shared" si="6"/>
        <v>0.12840000000000001</v>
      </c>
      <c r="N16" s="14">
        <f t="shared" si="7"/>
        <v>0.14649999999999999</v>
      </c>
      <c r="O16" s="1">
        <f t="shared" si="8"/>
        <v>0.13745000000000002</v>
      </c>
      <c r="P16" s="26">
        <f t="shared" si="9"/>
        <v>9.766666666666667E-4</v>
      </c>
      <c r="Q16">
        <f t="shared" si="10"/>
        <v>30679.599155543783</v>
      </c>
      <c r="R16">
        <f t="shared" si="1"/>
        <v>4449.5430247344138</v>
      </c>
      <c r="S16" s="4"/>
      <c r="T16" s="26"/>
    </row>
    <row r="17" spans="1:20">
      <c r="A17">
        <v>10</v>
      </c>
      <c r="B17" s="19">
        <v>102.5</v>
      </c>
      <c r="C17" s="20">
        <v>69</v>
      </c>
      <c r="D17" s="21">
        <v>102.6</v>
      </c>
      <c r="E17">
        <f t="shared" si="2"/>
        <v>102.55</v>
      </c>
      <c r="F17">
        <f t="shared" si="3"/>
        <v>14.873096446700508</v>
      </c>
      <c r="G17">
        <f t="shared" si="0"/>
        <v>376.65</v>
      </c>
      <c r="H17" s="4">
        <f t="shared" si="4"/>
        <v>54.62654097171864</v>
      </c>
      <c r="I17" s="17"/>
      <c r="J17" s="4">
        <f t="shared" si="5"/>
        <v>10.007251631617114</v>
      </c>
      <c r="K17" s="25">
        <v>38.6</v>
      </c>
      <c r="L17" s="25">
        <v>44</v>
      </c>
      <c r="M17" s="14">
        <f t="shared" si="6"/>
        <v>3.8600000000000002E-2</v>
      </c>
      <c r="N17" s="14">
        <f t="shared" si="7"/>
        <v>4.3999999999999997E-2</v>
      </c>
      <c r="O17" s="1">
        <f t="shared" si="8"/>
        <v>4.1300000000000003E-2</v>
      </c>
      <c r="P17" s="26">
        <f t="shared" si="9"/>
        <v>2.9333333333333333E-4</v>
      </c>
      <c r="Q17">
        <f t="shared" si="10"/>
        <v>34115.630562331069</v>
      </c>
      <c r="R17">
        <f t="shared" si="1"/>
        <v>4947.8797044715111</v>
      </c>
      <c r="S17" s="4"/>
      <c r="T17" s="26"/>
    </row>
    <row r="18" spans="1:20">
      <c r="A18">
        <v>11</v>
      </c>
      <c r="B18" s="19">
        <v>102.3</v>
      </c>
      <c r="C18" s="20">
        <v>102.7</v>
      </c>
      <c r="D18" s="21">
        <v>102.6</v>
      </c>
      <c r="E18">
        <f t="shared" si="2"/>
        <v>102.44999999999999</v>
      </c>
      <c r="F18">
        <f t="shared" si="3"/>
        <v>14.858593183466279</v>
      </c>
      <c r="G18">
        <f t="shared" si="0"/>
        <v>410.04999999999995</v>
      </c>
      <c r="H18" s="4">
        <f t="shared" si="4"/>
        <v>59.470630891950684</v>
      </c>
      <c r="I18" s="17"/>
      <c r="J18" s="4">
        <f t="shared" si="5"/>
        <v>14.894851341551851</v>
      </c>
      <c r="K18" s="25">
        <v>56.4</v>
      </c>
      <c r="L18" s="25">
        <v>63.7</v>
      </c>
      <c r="M18" s="14">
        <f t="shared" si="6"/>
        <v>5.6399999999999999E-2</v>
      </c>
      <c r="N18" s="14">
        <f t="shared" si="7"/>
        <v>6.3700000000000007E-2</v>
      </c>
      <c r="O18" s="1">
        <f t="shared" si="8"/>
        <v>6.0050000000000006E-2</v>
      </c>
      <c r="P18" s="26">
        <f t="shared" si="9"/>
        <v>4.2466666666666673E-4</v>
      </c>
      <c r="Q18">
        <f t="shared" si="10"/>
        <v>35074.21822971393</v>
      </c>
      <c r="R18">
        <f t="shared" si="1"/>
        <v>5086.9061972028903</v>
      </c>
      <c r="S18" s="4"/>
      <c r="T18" s="26"/>
    </row>
    <row r="19" spans="1:20">
      <c r="A19">
        <v>12</v>
      </c>
      <c r="B19" s="19">
        <v>102.4</v>
      </c>
      <c r="C19" s="20">
        <v>206.6</v>
      </c>
      <c r="D19" s="21">
        <v>102.5</v>
      </c>
      <c r="E19">
        <f t="shared" si="2"/>
        <v>102.45</v>
      </c>
      <c r="F19">
        <f t="shared" si="3"/>
        <v>14.858593183466281</v>
      </c>
      <c r="G19">
        <f t="shared" si="0"/>
        <v>513.95000000000005</v>
      </c>
      <c r="H19" s="4">
        <f t="shared" si="4"/>
        <v>74.539521392313276</v>
      </c>
      <c r="I19" s="17"/>
      <c r="J19" s="4">
        <f t="shared" si="5"/>
        <v>29.96374184191443</v>
      </c>
      <c r="K19" s="25">
        <v>105.3</v>
      </c>
      <c r="L19" s="25">
        <v>121.4</v>
      </c>
      <c r="M19" s="14">
        <f t="shared" si="6"/>
        <v>0.10529999999999999</v>
      </c>
      <c r="N19" s="14">
        <f t="shared" si="7"/>
        <v>0.12140000000000001</v>
      </c>
      <c r="O19" s="1">
        <f t="shared" si="8"/>
        <v>0.11335000000000001</v>
      </c>
      <c r="P19" s="26">
        <f t="shared" si="9"/>
        <v>8.0933333333333335E-4</v>
      </c>
      <c r="Q19">
        <f t="shared" si="10"/>
        <v>37022.745274194109</v>
      </c>
      <c r="R19">
        <f t="shared" si="1"/>
        <v>5369.5062036539684</v>
      </c>
      <c r="S19" s="4"/>
      <c r="T19" s="26"/>
    </row>
    <row r="20" spans="1:20">
      <c r="A20">
        <v>13</v>
      </c>
      <c r="B20" s="19">
        <v>137.4</v>
      </c>
      <c r="C20" s="20">
        <v>102.7</v>
      </c>
      <c r="D20" s="21">
        <v>137.6</v>
      </c>
      <c r="E20">
        <f t="shared" si="2"/>
        <v>137.5</v>
      </c>
      <c r="F20">
        <f t="shared" si="3"/>
        <v>19.941986947063089</v>
      </c>
      <c r="G20">
        <f t="shared" si="0"/>
        <v>515.20000000000005</v>
      </c>
      <c r="H20" s="4">
        <f t="shared" si="4"/>
        <v>74.720812182741128</v>
      </c>
      <c r="I20" s="17"/>
      <c r="J20" s="4">
        <f t="shared" si="5"/>
        <v>14.894851341551851</v>
      </c>
      <c r="K20" s="25">
        <v>48.4</v>
      </c>
      <c r="L20" s="25">
        <v>54.7</v>
      </c>
      <c r="M20" s="14">
        <f t="shared" si="6"/>
        <v>4.8399999999999999E-2</v>
      </c>
      <c r="N20" s="14">
        <f t="shared" si="7"/>
        <v>5.4700000000000006E-2</v>
      </c>
      <c r="O20" s="1">
        <f t="shared" si="8"/>
        <v>5.1549999999999999E-2</v>
      </c>
      <c r="P20" s="26">
        <f t="shared" si="9"/>
        <v>3.6466666666666673E-4</v>
      </c>
      <c r="Q20">
        <f t="shared" si="10"/>
        <v>40845.113368058082</v>
      </c>
      <c r="R20">
        <f t="shared" si="1"/>
        <v>5923.874310088192</v>
      </c>
      <c r="S20" s="4"/>
      <c r="T20" s="26"/>
    </row>
    <row r="21" spans="1:20">
      <c r="A21">
        <v>14</v>
      </c>
      <c r="B21" s="19">
        <v>137.30000000000001</v>
      </c>
      <c r="C21" s="20">
        <v>137.4</v>
      </c>
      <c r="D21" s="21">
        <v>137.6</v>
      </c>
      <c r="E21">
        <f t="shared" si="2"/>
        <v>137.44999999999999</v>
      </c>
      <c r="F21">
        <f t="shared" si="3"/>
        <v>19.934735315445973</v>
      </c>
      <c r="G21">
        <f t="shared" si="0"/>
        <v>549.75</v>
      </c>
      <c r="H21" s="4">
        <f t="shared" si="4"/>
        <v>79.731689630166798</v>
      </c>
      <c r="I21" s="17"/>
      <c r="J21" s="4">
        <f t="shared" si="5"/>
        <v>19.927483683828864</v>
      </c>
      <c r="K21" s="25">
        <v>63.5</v>
      </c>
      <c r="L21" s="25">
        <v>71.8</v>
      </c>
      <c r="M21" s="14">
        <f t="shared" si="6"/>
        <v>6.3500000000000001E-2</v>
      </c>
      <c r="N21" s="14">
        <f t="shared" si="7"/>
        <v>7.1800000000000003E-2</v>
      </c>
      <c r="O21" s="1">
        <f t="shared" si="8"/>
        <v>6.7650000000000002E-2</v>
      </c>
      <c r="P21" s="26">
        <f t="shared" si="9"/>
        <v>4.7866666666666668E-4</v>
      </c>
      <c r="Q21">
        <f t="shared" si="10"/>
        <v>41631.233322762251</v>
      </c>
      <c r="R21">
        <f t="shared" si="1"/>
        <v>6037.8873564557298</v>
      </c>
      <c r="S21" s="4"/>
      <c r="T21" s="26"/>
    </row>
    <row r="22" spans="1:20" ht="15.75" thickBot="1">
      <c r="A22">
        <v>15</v>
      </c>
      <c r="B22" s="22">
        <v>137.6</v>
      </c>
      <c r="C22" s="23">
        <v>274.8</v>
      </c>
      <c r="D22" s="24">
        <v>137.69999999999999</v>
      </c>
      <c r="E22">
        <f t="shared" si="2"/>
        <v>137.64999999999998</v>
      </c>
      <c r="F22">
        <f t="shared" si="3"/>
        <v>19.96374184191443</v>
      </c>
      <c r="G22">
        <f t="shared" si="0"/>
        <v>687.75</v>
      </c>
      <c r="H22" s="4">
        <f t="shared" si="4"/>
        <v>99.746192893401016</v>
      </c>
      <c r="I22" s="17"/>
      <c r="J22" s="4">
        <f t="shared" si="5"/>
        <v>39.854967367657729</v>
      </c>
      <c r="K22" s="25">
        <v>120.4</v>
      </c>
      <c r="L22" s="25">
        <v>139.9</v>
      </c>
      <c r="M22" s="14">
        <f t="shared" si="6"/>
        <v>0.12040000000000001</v>
      </c>
      <c r="N22" s="14">
        <f t="shared" si="7"/>
        <v>0.1399</v>
      </c>
      <c r="O22" s="1">
        <f t="shared" si="8"/>
        <v>0.13014999999999999</v>
      </c>
      <c r="P22" s="26">
        <f t="shared" si="9"/>
        <v>9.326666666666666E-4</v>
      </c>
      <c r="Q22">
        <f t="shared" si="10"/>
        <v>42732.273803778837</v>
      </c>
      <c r="R22">
        <f t="shared" si="1"/>
        <v>6197.574155732972</v>
      </c>
      <c r="S22" s="4"/>
      <c r="T22" s="26"/>
    </row>
    <row r="23" spans="1:20">
      <c r="I23" s="17"/>
      <c r="M23" s="15"/>
      <c r="N23" s="15"/>
    </row>
    <row r="25" spans="1:20">
      <c r="O25" s="11"/>
      <c r="P25" s="11"/>
      <c r="Q25" s="11"/>
      <c r="R25" s="11"/>
    </row>
    <row r="26" spans="1:20" ht="45">
      <c r="N26" s="6" t="s">
        <v>20</v>
      </c>
      <c r="O26" s="6" t="s">
        <v>28</v>
      </c>
      <c r="P26" s="6" t="s">
        <v>21</v>
      </c>
      <c r="Q26" s="6" t="s">
        <v>22</v>
      </c>
      <c r="R26" s="6" t="s">
        <v>23</v>
      </c>
    </row>
    <row r="27" spans="1:20">
      <c r="N27" s="13"/>
      <c r="O27" s="13"/>
      <c r="P27" s="13"/>
      <c r="Q27" s="11"/>
      <c r="R27" s="11"/>
    </row>
    <row r="28" spans="1:20">
      <c r="N28" s="13"/>
      <c r="O28" s="13"/>
      <c r="P28" s="13"/>
      <c r="Q28" s="11"/>
      <c r="R28" s="11"/>
    </row>
    <row r="29" spans="1:20">
      <c r="N29" s="2">
        <f>(150/1000)*PI()*(150/2000)^2</f>
        <v>2.6507188014663879E-3</v>
      </c>
      <c r="O29" s="3">
        <v>22.1</v>
      </c>
      <c r="P29" s="2">
        <f>O29*N29</f>
        <v>5.8580885512407178E-2</v>
      </c>
      <c r="Q29" s="11">
        <f>P29*1000/9.81</f>
        <v>5.9715479625287644</v>
      </c>
      <c r="R29" s="18">
        <f>Q29/3</f>
        <v>1.9905159875095881</v>
      </c>
    </row>
    <row r="30" spans="1:20">
      <c r="P30" s="4"/>
    </row>
    <row r="31" spans="1:20">
      <c r="P31" s="4"/>
    </row>
    <row r="32" spans="1:20">
      <c r="P32" s="4"/>
    </row>
    <row r="33" spans="16:16">
      <c r="P33" s="4"/>
    </row>
    <row r="34" spans="16:16">
      <c r="P34" s="4"/>
    </row>
    <row r="35" spans="16:16">
      <c r="P35" s="4"/>
    </row>
    <row r="36" spans="16:16">
      <c r="P36" s="4"/>
    </row>
    <row r="37" spans="16:16">
      <c r="P37" s="4"/>
    </row>
    <row r="38" spans="16:16">
      <c r="P38" s="4"/>
    </row>
    <row r="39" spans="16:16">
      <c r="P39" s="4"/>
    </row>
    <row r="40" spans="16:16">
      <c r="P40" s="4"/>
    </row>
    <row r="41" spans="16:16">
      <c r="P41" s="4"/>
    </row>
    <row r="42" spans="16:16">
      <c r="P42" s="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YHB</dc:creator>
  <cp:lastModifiedBy>Yong-Hoon Byun</cp:lastModifiedBy>
  <dcterms:created xsi:type="dcterms:W3CDTF">2016-06-22T13:02:07Z</dcterms:created>
  <dcterms:modified xsi:type="dcterms:W3CDTF">2017-03-17T14:22:34Z</dcterms:modified>
</cp:coreProperties>
</file>