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7140" yWindow="780" windowWidth="26100" windowHeight="13965"/>
  </bookViews>
  <sheets>
    <sheet name="2" sheetId="3" r:id="rId1"/>
    <sheet name="1" sheetId="6" r:id="rId2"/>
  </sheets>
  <calcPr calcId="144525"/>
</workbook>
</file>

<file path=xl/calcChain.xml><?xml version="1.0" encoding="utf-8"?>
<calcChain xmlns="http://schemas.openxmlformats.org/spreadsheetml/2006/main">
  <c r="N22" i="6" l="1"/>
  <c r="N20" i="6"/>
  <c r="N18" i="6"/>
  <c r="N16" i="6"/>
  <c r="N14" i="6"/>
  <c r="N12" i="6"/>
  <c r="N10" i="6"/>
  <c r="P29" i="6"/>
  <c r="Q29" i="6" s="1"/>
  <c r="R29" i="6" s="1"/>
  <c r="N29" i="6"/>
  <c r="M22" i="6"/>
  <c r="J22" i="6"/>
  <c r="E22" i="6"/>
  <c r="G22" i="6" s="1"/>
  <c r="H22" i="6" s="1"/>
  <c r="N21" i="6"/>
  <c r="M21" i="6"/>
  <c r="J21" i="6"/>
  <c r="H21" i="6"/>
  <c r="G21" i="6"/>
  <c r="F21" i="6"/>
  <c r="E21" i="6"/>
  <c r="M20" i="6"/>
  <c r="J20" i="6"/>
  <c r="G20" i="6"/>
  <c r="H20" i="6" s="1"/>
  <c r="E20" i="6"/>
  <c r="F20" i="6" s="1"/>
  <c r="N19" i="6"/>
  <c r="M19" i="6"/>
  <c r="J19" i="6"/>
  <c r="F19" i="6"/>
  <c r="E19" i="6"/>
  <c r="G19" i="6" s="1"/>
  <c r="H19" i="6" s="1"/>
  <c r="M18" i="6"/>
  <c r="J18" i="6"/>
  <c r="E18" i="6"/>
  <c r="G18" i="6" s="1"/>
  <c r="H18" i="6" s="1"/>
  <c r="N17" i="6"/>
  <c r="M17" i="6"/>
  <c r="J17" i="6"/>
  <c r="H17" i="6"/>
  <c r="G17" i="6"/>
  <c r="F17" i="6"/>
  <c r="E17" i="6"/>
  <c r="M16" i="6"/>
  <c r="J16" i="6"/>
  <c r="G16" i="6"/>
  <c r="H16" i="6" s="1"/>
  <c r="E16" i="6"/>
  <c r="F16" i="6" s="1"/>
  <c r="N15" i="6"/>
  <c r="M15" i="6"/>
  <c r="J15" i="6"/>
  <c r="F15" i="6"/>
  <c r="E15" i="6"/>
  <c r="G15" i="6" s="1"/>
  <c r="H15" i="6" s="1"/>
  <c r="M14" i="6"/>
  <c r="J14" i="6"/>
  <c r="E14" i="6"/>
  <c r="G14" i="6" s="1"/>
  <c r="H14" i="6" s="1"/>
  <c r="N13" i="6"/>
  <c r="M13" i="6"/>
  <c r="J13" i="6"/>
  <c r="H13" i="6"/>
  <c r="G13" i="6"/>
  <c r="F13" i="6"/>
  <c r="E13" i="6"/>
  <c r="M12" i="6"/>
  <c r="J12" i="6"/>
  <c r="E12" i="6"/>
  <c r="G12" i="6" s="1"/>
  <c r="H12" i="6" s="1"/>
  <c r="N11" i="6"/>
  <c r="M11" i="6"/>
  <c r="J11" i="6"/>
  <c r="F11" i="6"/>
  <c r="E11" i="6"/>
  <c r="G11" i="6" s="1"/>
  <c r="H11" i="6" s="1"/>
  <c r="M10" i="6"/>
  <c r="J10" i="6"/>
  <c r="E10" i="6"/>
  <c r="G10" i="6" s="1"/>
  <c r="H10" i="6" s="1"/>
  <c r="N9" i="6"/>
  <c r="M9" i="6"/>
  <c r="J9" i="6"/>
  <c r="H9" i="6"/>
  <c r="G9" i="6"/>
  <c r="F9" i="6"/>
  <c r="E9" i="6"/>
  <c r="N8" i="6"/>
  <c r="M8" i="6"/>
  <c r="J8" i="6"/>
  <c r="E8" i="6"/>
  <c r="G8" i="6" s="1"/>
  <c r="H8" i="6" s="1"/>
  <c r="G4" i="6"/>
  <c r="P2" i="6"/>
  <c r="N2" i="6"/>
  <c r="K2" i="6"/>
  <c r="G2" i="6"/>
  <c r="O11" i="6" l="1"/>
  <c r="P11" i="6" s="1"/>
  <c r="Q11" i="6" s="1"/>
  <c r="R11" i="6" s="1"/>
  <c r="O13" i="6"/>
  <c r="P13" i="6" s="1"/>
  <c r="Q13" i="6" s="1"/>
  <c r="R13" i="6" s="1"/>
  <c r="O9" i="6"/>
  <c r="P9" i="6" s="1"/>
  <c r="Q9" i="6" s="1"/>
  <c r="R9" i="6" s="1"/>
  <c r="O10" i="6"/>
  <c r="P10" i="6" s="1"/>
  <c r="Q10" i="6" s="1"/>
  <c r="R10" i="6" s="1"/>
  <c r="O18" i="6"/>
  <c r="P18" i="6" s="1"/>
  <c r="Q18" i="6" s="1"/>
  <c r="R18" i="6" s="1"/>
  <c r="O17" i="6"/>
  <c r="P17" i="6" s="1"/>
  <c r="Q17" i="6" s="1"/>
  <c r="R17" i="6" s="1"/>
  <c r="O21" i="6"/>
  <c r="P21" i="6" s="1"/>
  <c r="Q21" i="6" s="1"/>
  <c r="R21" i="6" s="1"/>
  <c r="O14" i="6"/>
  <c r="P14" i="6" s="1"/>
  <c r="Q14" i="6" s="1"/>
  <c r="R14" i="6" s="1"/>
  <c r="O22" i="6"/>
  <c r="P22" i="6" s="1"/>
  <c r="Q22" i="6" s="1"/>
  <c r="R22" i="6" s="1"/>
  <c r="O16" i="6"/>
  <c r="P16" i="6" s="1"/>
  <c r="O8" i="6"/>
  <c r="P8" i="6" s="1"/>
  <c r="Q8" i="6" s="1"/>
  <c r="R8" i="6" s="1"/>
  <c r="O19" i="6"/>
  <c r="P19" i="6" s="1"/>
  <c r="Q19" i="6" s="1"/>
  <c r="R19" i="6" s="1"/>
  <c r="O20" i="6"/>
  <c r="P20" i="6" s="1"/>
  <c r="Q20" i="6" s="1"/>
  <c r="R20" i="6" s="1"/>
  <c r="O12" i="6"/>
  <c r="P12" i="6" s="1"/>
  <c r="Q12" i="6" s="1"/>
  <c r="R12" i="6" s="1"/>
  <c r="O15" i="6"/>
  <c r="P15" i="6" s="1"/>
  <c r="Q15" i="6" s="1"/>
  <c r="R15" i="6" s="1"/>
  <c r="Q16" i="6"/>
  <c r="R16" i="6" s="1"/>
  <c r="F8" i="6"/>
  <c r="F12" i="6"/>
  <c r="F10" i="6"/>
  <c r="F14" i="6"/>
  <c r="F18" i="6"/>
  <c r="F22" i="6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8" i="3"/>
  <c r="Q15" i="3"/>
  <c r="N29" i="3" l="1"/>
  <c r="V26" i="3" s="1"/>
  <c r="V25" i="3"/>
  <c r="V24" i="3"/>
  <c r="V23" i="3"/>
  <c r="O8" i="3" l="1"/>
  <c r="K2" i="3" l="1"/>
  <c r="P29" i="3" l="1"/>
  <c r="Q29" i="3" s="1"/>
  <c r="R29" i="3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G17" i="3" l="1"/>
  <c r="H17" i="3" s="1"/>
  <c r="G11" i="3"/>
  <c r="H11" i="3" s="1"/>
  <c r="F8" i="3"/>
  <c r="P8" i="3" l="1"/>
  <c r="Q8" i="3" s="1"/>
  <c r="O9" i="3"/>
  <c r="P9" i="3" s="1"/>
  <c r="Q9" i="3" s="1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G22" i="3" l="1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G4" i="3" l="1"/>
  <c r="G2" i="3"/>
</calcChain>
</file>

<file path=xl/sharedStrings.xml><?xml version="1.0" encoding="utf-8"?>
<sst xmlns="http://schemas.openxmlformats.org/spreadsheetml/2006/main" count="83" uniqueCount="64">
  <si>
    <t>Step</t>
    <phoneticPr fontId="1" type="noConversion"/>
  </si>
  <si>
    <t>Pan=</t>
    <phoneticPr fontId="1" type="noConversion"/>
  </si>
  <si>
    <t xml:space="preserve">Water content = </t>
    <phoneticPr fontId="1" type="noConversion"/>
  </si>
  <si>
    <t>Pan + Sample (wet) =</t>
    <phoneticPr fontId="1" type="noConversion"/>
  </si>
  <si>
    <t xml:space="preserve">Water = </t>
    <phoneticPr fontId="1" type="noConversion"/>
  </si>
  <si>
    <t>%</t>
    <phoneticPr fontId="1" type="noConversion"/>
  </si>
  <si>
    <t>g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</si>
  <si>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</si>
  <si>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</si>
  <si>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</si>
  <si>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</si>
  <si>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</si>
  <si>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</si>
  <si>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</si>
  <si>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</si>
  <si>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</si>
  <si>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</si>
  <si>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</si>
  <si>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</si>
  <si>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</si>
  <si>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</si>
  <si>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초기 Sample (dried) =</t>
    <phoneticPr fontId="1" type="noConversion"/>
  </si>
  <si>
    <t>남은 Sample =</t>
    <phoneticPr fontId="1" type="noConversion"/>
  </si>
  <si>
    <t xml:space="preserve">필요 량 = 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</si>
  <si>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</si>
  <si>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</si>
  <si>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</si>
  <si>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</si>
  <si>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</si>
  <si>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</si>
  <si>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</si>
  <si>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</si>
  <si>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wet sample</t>
    <phoneticPr fontId="1" type="noConversion"/>
  </si>
  <si>
    <t>dry sample</t>
    <phoneticPr fontId="1" type="noConversion"/>
  </si>
  <si>
    <t>Unit weight  [kN/m3]</t>
    <phoneticPr fontId="1" type="noConversion"/>
  </si>
  <si>
    <t>[kN/m3]</t>
    <phoneticPr fontId="1" type="noConversion"/>
  </si>
  <si>
    <t>unit weight</t>
    <phoneticPr fontId="1" type="noConversion"/>
  </si>
  <si>
    <t>g</t>
    <phoneticPr fontId="1" type="noConversion"/>
  </si>
  <si>
    <t>남은 Sample =</t>
    <phoneticPr fontId="1" type="noConversion"/>
  </si>
  <si>
    <t>initial</t>
    <phoneticPr fontId="1" type="noConversion"/>
  </si>
  <si>
    <t>lb/ft3</t>
    <phoneticPr fontId="1" type="noConversion"/>
  </si>
  <si>
    <t>kN/m3</t>
    <phoneticPr fontId="1" type="noConversion"/>
  </si>
  <si>
    <t>Pan + Sample (wet) =</t>
    <phoneticPr fontId="1" type="noConversion"/>
  </si>
  <si>
    <t>초기 Sample (dried) =</t>
    <phoneticPr fontId="1" type="noConversion"/>
  </si>
  <si>
    <t xml:space="preserve">필요 량 = </t>
    <phoneticPr fontId="1" type="noConversion"/>
  </si>
  <si>
    <t>Step</t>
    <phoneticPr fontId="1" type="noConversion"/>
  </si>
  <si>
    <t>Vertical Confining [kPa]</t>
    <phoneticPr fontId="1" type="noConversion"/>
  </si>
  <si>
    <t>Confining pressure [kPa]</t>
    <phoneticPr fontId="1" type="noConversion"/>
  </si>
  <si>
    <t>Confining pressure [psi]</t>
    <phoneticPr fontId="1" type="noConversion"/>
  </si>
  <si>
    <t>Bulk stress [kPa]</t>
    <phoneticPr fontId="1" type="noConversion"/>
  </si>
  <si>
    <t>Bulk stress [psi]</t>
    <phoneticPr fontId="1" type="noConversion"/>
  </si>
  <si>
    <t>Deviator stress [psi]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</si>
  <si>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</si>
  <si>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</si>
  <si>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</si>
  <si>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Resilient strain []</t>
    <phoneticPr fontId="1" type="noConversion"/>
  </si>
  <si>
    <t>Resilient modulus [MPa]</t>
    <phoneticPr fontId="1" type="noConversion"/>
  </si>
  <si>
    <t>Resilient modulus [ksi]</t>
    <phoneticPr fontId="1" type="noConversion"/>
  </si>
  <si>
    <t>before confining</t>
    <phoneticPr fontId="1" type="noConversion"/>
  </si>
  <si>
    <t>after confining</t>
    <phoneticPr fontId="1" type="noConversion"/>
  </si>
  <si>
    <t>Volume [m^3]</t>
    <phoneticPr fontId="1" type="noConversion"/>
  </si>
  <si>
    <t>Unit weight  [kN/m3]</t>
    <phoneticPr fontId="1" type="noConversion"/>
  </si>
  <si>
    <t>Mass [kN]</t>
    <phoneticPr fontId="1" type="noConversion"/>
  </si>
  <si>
    <t>Mass [kg]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</si>
</sst>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"/>
    <numFmt numFmtId="177" formatCode="0.0000"/>
    <numFmt numFmtId="178" formatCode="0.0"/>
    <numFmt numFmtId="179" formatCode="0.00000"/>
    <numFmt numFmtId="180" formatCode="0.0_ "/>
    <numFmt numFmtId="181" formatCode="0.0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76" fontId="0" fillId="0" borderId="0" xfId="0" applyNumberFormat="1" applyFill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4" xfId="0" applyFill="1" applyBorder="1">
      <alignment vertical="center"/>
    </xf>
    <xf numFmtId="178" fontId="0" fillId="6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178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178" fontId="0" fillId="0" borderId="0" xfId="0" applyNumberFormat="1" applyFill="1">
      <alignment vertical="center"/>
    </xf>
    <xf numFmtId="180" fontId="0" fillId="0" borderId="0" xfId="0" applyNumberFormat="1" applyFill="1">
      <alignment vertical="center"/>
    </xf>
    <xf numFmtId="18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9050"/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11.907179115300943</c:v>
                </c:pt>
                <c:pt idx="1">
                  <c:v>14.967367657722988</c:v>
                </c:pt>
                <c:pt idx="2">
                  <c:v>17.868020304568528</c:v>
                </c:pt>
                <c:pt idx="3">
                  <c:v>20.050761421319798</c:v>
                </c:pt>
                <c:pt idx="4">
                  <c:v>24.989122552574333</c:v>
                </c:pt>
                <c:pt idx="5">
                  <c:v>29.934735315445977</c:v>
                </c:pt>
                <c:pt idx="6">
                  <c:v>39.767947788252357</c:v>
                </c:pt>
                <c:pt idx="7">
                  <c:v>49.796954314720821</c:v>
                </c:pt>
                <c:pt idx="8">
                  <c:v>59.789702683103705</c:v>
                </c:pt>
                <c:pt idx="9">
                  <c:v>54.590282813633067</c:v>
                </c:pt>
                <c:pt idx="10">
                  <c:v>59.485134155184923</c:v>
                </c:pt>
                <c:pt idx="11">
                  <c:v>74.62654097171864</c:v>
                </c:pt>
                <c:pt idx="12">
                  <c:v>74.728063814358237</c:v>
                </c:pt>
                <c:pt idx="13">
                  <c:v>79.796954314720807</c:v>
                </c:pt>
                <c:pt idx="14">
                  <c:v>99.796954314720807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15732.778629516899</c:v>
                </c:pt>
                <c:pt idx="1">
                  <c:v>16924.983494420576</c:v>
                </c:pt>
                <c:pt idx="2">
                  <c:v>18838.975611617876</c:v>
                </c:pt>
                <c:pt idx="3">
                  <c:v>21203.362305814582</c:v>
                </c:pt>
                <c:pt idx="4">
                  <c:v>24199.462664063038</c:v>
                </c:pt>
                <c:pt idx="5">
                  <c:v>25121.578072567732</c:v>
                </c:pt>
                <c:pt idx="6">
                  <c:v>33510.342517649435</c:v>
                </c:pt>
                <c:pt idx="7">
                  <c:v>35042.468377190271</c:v>
                </c:pt>
                <c:pt idx="8">
                  <c:v>35450.511910203495</c:v>
                </c:pt>
                <c:pt idx="9">
                  <c:v>37708.484408992037</c:v>
                </c:pt>
                <c:pt idx="10">
                  <c:v>39269.590706196868</c:v>
                </c:pt>
                <c:pt idx="11">
                  <c:v>42186.375415984738</c:v>
                </c:pt>
                <c:pt idx="12">
                  <c:v>45645.239504041783</c:v>
                </c:pt>
                <c:pt idx="13">
                  <c:v>47673.405942174315</c:v>
                </c:pt>
                <c:pt idx="14">
                  <c:v>50477.223367672399</c:v>
                </c:pt>
              </c:numCache>
            </c:numRef>
          </c:yVal>
          <c:smooth val="0"/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9.6993254484406669E-2"/>
                  <c:y val="0.16883763133028318"/>
                </c:manualLayout>
              </c:layout>
              <c:numFmt formatCode="General" sourceLinked="0"/>
            </c:trendlineLbl>
          </c:trendline>
          <c:xVal>
            <c:numRef>
              <c:f>'2'!$H$8:$H$22</c:f>
              <c:numCache>
                <c:formatCode>0.0</c:formatCode>
                <c:ptCount val="15"/>
                <c:pt idx="0">
                  <c:v>11.97244379985497</c:v>
                </c:pt>
                <c:pt idx="1">
                  <c:v>15.018129079042787</c:v>
                </c:pt>
                <c:pt idx="2">
                  <c:v>17.926033357505439</c:v>
                </c:pt>
                <c:pt idx="3">
                  <c:v>20.123277737490938</c:v>
                </c:pt>
                <c:pt idx="4">
                  <c:v>24.989122552574333</c:v>
                </c:pt>
                <c:pt idx="5">
                  <c:v>29.927483683828864</c:v>
                </c:pt>
                <c:pt idx="6">
                  <c:v>39.760696156635241</c:v>
                </c:pt>
                <c:pt idx="7">
                  <c:v>49.825960841189264</c:v>
                </c:pt>
                <c:pt idx="8">
                  <c:v>59.847715736040612</c:v>
                </c:pt>
                <c:pt idx="9">
                  <c:v>54.575779550398835</c:v>
                </c:pt>
                <c:pt idx="10">
                  <c:v>59.506889050036264</c:v>
                </c:pt>
                <c:pt idx="11">
                  <c:v>74.583031182015958</c:v>
                </c:pt>
                <c:pt idx="12">
                  <c:v>74.713560551124004</c:v>
                </c:pt>
                <c:pt idx="13">
                  <c:v>79.767947788252357</c:v>
                </c:pt>
                <c:pt idx="14">
                  <c:v>99.760696156635234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15842.41471752747</c:v>
                </c:pt>
                <c:pt idx="1">
                  <c:v>17117.936042651847</c:v>
                </c:pt>
                <c:pt idx="2">
                  <c:v>19001.11069294389</c:v>
                </c:pt>
                <c:pt idx="3">
                  <c:v>21661.5262039109</c:v>
                </c:pt>
                <c:pt idx="4">
                  <c:v>24270.52601493317</c:v>
                </c:pt>
                <c:pt idx="5">
                  <c:v>25345.748170536332</c:v>
                </c:pt>
                <c:pt idx="6">
                  <c:v>33829.972697318881</c:v>
                </c:pt>
                <c:pt idx="7">
                  <c:v>35608.308605341255</c:v>
                </c:pt>
                <c:pt idx="8">
                  <c:v>35566.022156965519</c:v>
                </c:pt>
                <c:pt idx="9">
                  <c:v>37774.658994091165</c:v>
                </c:pt>
                <c:pt idx="10">
                  <c:v>39722.969639749768</c:v>
                </c:pt>
                <c:pt idx="11">
                  <c:v>42722.844434381361</c:v>
                </c:pt>
                <c:pt idx="12">
                  <c:v>45874.937245495625</c:v>
                </c:pt>
                <c:pt idx="13">
                  <c:v>48130.298343675997</c:v>
                </c:pt>
                <c:pt idx="14">
                  <c:v>50660.064334043134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70400"/>
        <c:axId val="280070976"/>
      </c:scatterChart>
      <c:valAx>
        <c:axId val="28007040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80070976"/>
        <c:crosses val="autoZero"/>
        <c:crossBetween val="midCat"/>
        <c:majorUnit val="20"/>
        <c:minorUnit val="10"/>
      </c:valAx>
      <c:valAx>
        <c:axId val="280070976"/>
        <c:scaling>
          <c:orientation val="minMax"/>
          <c:max val="6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8007040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34666969438107"/>
          <c:y val="7.2411196703899006E-2"/>
          <c:w val="0.15791927536702027"/>
          <c:h val="0.1807874641903934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9050"/>
            </c:spPr>
            <c:trendlineType val="linear"/>
            <c:dispRSqr val="0"/>
            <c:dispEq val="0"/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11.907179115300943</c:v>
                </c:pt>
                <c:pt idx="1">
                  <c:v>14.967367657722988</c:v>
                </c:pt>
                <c:pt idx="2">
                  <c:v>17.868020304568528</c:v>
                </c:pt>
                <c:pt idx="3">
                  <c:v>20.050761421319798</c:v>
                </c:pt>
                <c:pt idx="4">
                  <c:v>24.989122552574333</c:v>
                </c:pt>
                <c:pt idx="5">
                  <c:v>29.934735315445977</c:v>
                </c:pt>
                <c:pt idx="6">
                  <c:v>39.767947788252357</c:v>
                </c:pt>
                <c:pt idx="7">
                  <c:v>49.796954314720821</c:v>
                </c:pt>
                <c:pt idx="8">
                  <c:v>59.789702683103705</c:v>
                </c:pt>
                <c:pt idx="9">
                  <c:v>54.590282813633067</c:v>
                </c:pt>
                <c:pt idx="10">
                  <c:v>59.485134155184923</c:v>
                </c:pt>
                <c:pt idx="11">
                  <c:v>74.62654097171864</c:v>
                </c:pt>
                <c:pt idx="12">
                  <c:v>74.728063814358237</c:v>
                </c:pt>
                <c:pt idx="13">
                  <c:v>79.796954314720807</c:v>
                </c:pt>
                <c:pt idx="14">
                  <c:v>99.796954314720807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15732.778629516899</c:v>
                </c:pt>
                <c:pt idx="1">
                  <c:v>16924.983494420576</c:v>
                </c:pt>
                <c:pt idx="2">
                  <c:v>18838.975611617876</c:v>
                </c:pt>
                <c:pt idx="3">
                  <c:v>21203.362305814582</c:v>
                </c:pt>
                <c:pt idx="4">
                  <c:v>24199.462664063038</c:v>
                </c:pt>
                <c:pt idx="5">
                  <c:v>25121.578072567732</c:v>
                </c:pt>
                <c:pt idx="6">
                  <c:v>33510.342517649435</c:v>
                </c:pt>
                <c:pt idx="7">
                  <c:v>35042.468377190271</c:v>
                </c:pt>
                <c:pt idx="8">
                  <c:v>35450.511910203495</c:v>
                </c:pt>
                <c:pt idx="9">
                  <c:v>37708.484408992037</c:v>
                </c:pt>
                <c:pt idx="10">
                  <c:v>39269.590706196868</c:v>
                </c:pt>
                <c:pt idx="11">
                  <c:v>42186.375415984738</c:v>
                </c:pt>
                <c:pt idx="12">
                  <c:v>45645.239504041783</c:v>
                </c:pt>
                <c:pt idx="13">
                  <c:v>47673.405942174315</c:v>
                </c:pt>
                <c:pt idx="14">
                  <c:v>50477.223367672399</c:v>
                </c:pt>
              </c:numCache>
            </c:numRef>
          </c:yVal>
          <c:smooth val="0"/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'2'!$H$8:$H$22</c:f>
              <c:numCache>
                <c:formatCode>0.0</c:formatCode>
                <c:ptCount val="15"/>
                <c:pt idx="0">
                  <c:v>11.97244379985497</c:v>
                </c:pt>
                <c:pt idx="1">
                  <c:v>15.018129079042787</c:v>
                </c:pt>
                <c:pt idx="2">
                  <c:v>17.926033357505439</c:v>
                </c:pt>
                <c:pt idx="3">
                  <c:v>20.123277737490938</c:v>
                </c:pt>
                <c:pt idx="4">
                  <c:v>24.989122552574333</c:v>
                </c:pt>
                <c:pt idx="5">
                  <c:v>29.927483683828864</c:v>
                </c:pt>
                <c:pt idx="6">
                  <c:v>39.760696156635241</c:v>
                </c:pt>
                <c:pt idx="7">
                  <c:v>49.825960841189264</c:v>
                </c:pt>
                <c:pt idx="8">
                  <c:v>59.847715736040612</c:v>
                </c:pt>
                <c:pt idx="9">
                  <c:v>54.575779550398835</c:v>
                </c:pt>
                <c:pt idx="10">
                  <c:v>59.506889050036264</c:v>
                </c:pt>
                <c:pt idx="11">
                  <c:v>74.583031182015958</c:v>
                </c:pt>
                <c:pt idx="12">
                  <c:v>74.713560551124004</c:v>
                </c:pt>
                <c:pt idx="13">
                  <c:v>79.767947788252357</c:v>
                </c:pt>
                <c:pt idx="14">
                  <c:v>99.760696156635234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15842.41471752747</c:v>
                </c:pt>
                <c:pt idx="1">
                  <c:v>17117.936042651847</c:v>
                </c:pt>
                <c:pt idx="2">
                  <c:v>19001.11069294389</c:v>
                </c:pt>
                <c:pt idx="3">
                  <c:v>21661.5262039109</c:v>
                </c:pt>
                <c:pt idx="4">
                  <c:v>24270.52601493317</c:v>
                </c:pt>
                <c:pt idx="5">
                  <c:v>25345.748170536332</c:v>
                </c:pt>
                <c:pt idx="6">
                  <c:v>33829.972697318881</c:v>
                </c:pt>
                <c:pt idx="7">
                  <c:v>35608.308605341255</c:v>
                </c:pt>
                <c:pt idx="8">
                  <c:v>35566.022156965519</c:v>
                </c:pt>
                <c:pt idx="9">
                  <c:v>37774.658994091165</c:v>
                </c:pt>
                <c:pt idx="10">
                  <c:v>39722.969639749768</c:v>
                </c:pt>
                <c:pt idx="11">
                  <c:v>42722.844434381361</c:v>
                </c:pt>
                <c:pt idx="12">
                  <c:v>45874.937245495625</c:v>
                </c:pt>
                <c:pt idx="13">
                  <c:v>48130.298343675997</c:v>
                </c:pt>
                <c:pt idx="14">
                  <c:v>50660.064334043134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73280"/>
        <c:axId val="280073856"/>
      </c:scatterChart>
      <c:valAx>
        <c:axId val="2800732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80073856"/>
        <c:crosses val="autoZero"/>
        <c:crossBetween val="midCat"/>
        <c:majorUnit val="20"/>
        <c:minorUnit val="10"/>
      </c:valAx>
      <c:valAx>
        <c:axId val="280073856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800732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34666969438107"/>
          <c:y val="7.2411196703899006E-2"/>
          <c:w val="0.15791927536702027"/>
          <c:h val="0.1807874641903934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5757635087034"/>
          <c:y val="2.3130932123360152E-2"/>
          <c:w val="0.77440004325341005"/>
          <c:h val="0.81188749983128494"/>
        </c:manualLayout>
      </c:layout>
      <c:scatterChart>
        <c:scatterStyle val="lineMarker"/>
        <c:varyColors val="0"/>
        <c:ser>
          <c:idx val="1"/>
          <c:order val="0"/>
          <c:tx>
            <c:v>Reinforced</c:v>
          </c:tx>
          <c:spPr>
            <a:ln w="28575">
              <a:noFill/>
            </a:ln>
          </c:spPr>
          <c:xVal>
            <c:numRef>
              <c:f>'1'!$H$8:$H$22</c:f>
              <c:numCache>
                <c:formatCode>0.0</c:formatCode>
                <c:ptCount val="15"/>
                <c:pt idx="0">
                  <c:v>11.907179115300943</c:v>
                </c:pt>
                <c:pt idx="1">
                  <c:v>14.967367657722988</c:v>
                </c:pt>
                <c:pt idx="2">
                  <c:v>17.868020304568528</c:v>
                </c:pt>
                <c:pt idx="3">
                  <c:v>20.050761421319798</c:v>
                </c:pt>
                <c:pt idx="4">
                  <c:v>24.989122552574333</c:v>
                </c:pt>
                <c:pt idx="5">
                  <c:v>29.934735315445977</c:v>
                </c:pt>
                <c:pt idx="6">
                  <c:v>39.767947788252357</c:v>
                </c:pt>
                <c:pt idx="7">
                  <c:v>49.796954314720821</c:v>
                </c:pt>
                <c:pt idx="8">
                  <c:v>59.789702683103705</c:v>
                </c:pt>
                <c:pt idx="9">
                  <c:v>54.590282813633067</c:v>
                </c:pt>
                <c:pt idx="10">
                  <c:v>59.485134155184923</c:v>
                </c:pt>
                <c:pt idx="11">
                  <c:v>74.62654097171864</c:v>
                </c:pt>
                <c:pt idx="12">
                  <c:v>74.728063814358237</c:v>
                </c:pt>
                <c:pt idx="13">
                  <c:v>79.796954314720807</c:v>
                </c:pt>
                <c:pt idx="14">
                  <c:v>99.796954314720807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15732.778629516899</c:v>
                </c:pt>
                <c:pt idx="1">
                  <c:v>16924.983494420576</c:v>
                </c:pt>
                <c:pt idx="2">
                  <c:v>18838.975611617876</c:v>
                </c:pt>
                <c:pt idx="3">
                  <c:v>21203.362305814582</c:v>
                </c:pt>
                <c:pt idx="4">
                  <c:v>24199.462664063038</c:v>
                </c:pt>
                <c:pt idx="5">
                  <c:v>25121.578072567732</c:v>
                </c:pt>
                <c:pt idx="6">
                  <c:v>33510.342517649435</c:v>
                </c:pt>
                <c:pt idx="7">
                  <c:v>35042.468377190271</c:v>
                </c:pt>
                <c:pt idx="8">
                  <c:v>35450.511910203495</c:v>
                </c:pt>
                <c:pt idx="9">
                  <c:v>37708.484408992037</c:v>
                </c:pt>
                <c:pt idx="10">
                  <c:v>39269.590706196868</c:v>
                </c:pt>
                <c:pt idx="11">
                  <c:v>42186.375415984738</c:v>
                </c:pt>
                <c:pt idx="12">
                  <c:v>45645.239504041783</c:v>
                </c:pt>
                <c:pt idx="13">
                  <c:v>47673.405942174315</c:v>
                </c:pt>
                <c:pt idx="14">
                  <c:v>50477.223367672399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75584"/>
        <c:axId val="284309120"/>
      </c:scatterChart>
      <c:valAx>
        <c:axId val="280075584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84309120"/>
        <c:crosses val="autoZero"/>
        <c:crossBetween val="midCat"/>
      </c:valAx>
      <c:valAx>
        <c:axId val="284309120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21568883168149E-4"/>
              <c:y val="0.2056807919639456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80075584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090663236422852"/>
          <c:y val="0.66541106833922892"/>
          <c:w val="0.39671034934975963"/>
          <c:h val="0.1349538047585347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515470</xdr:colOff>
      <xdr:row>25</xdr:row>
      <xdr:rowOff>44824</xdr:rowOff>
    </xdr:from>
    <xdr:to>
      <xdr:col>9</xdr:col>
      <xdr:colOff>237151</xdr:colOff>
      <xdr:row>46</xdr:row>
      <xdr:rowOff>9693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707799</xdr:colOff>
      <xdr:row>51</xdr:row>
      <xdr:rowOff>166575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313046</xdr:colOff>
      <xdr:row>23</xdr:row>
      <xdr:rowOff>72200</xdr:rowOff>
    </xdr:from>
    <xdr:to>
      <xdr:col>11</xdr:col>
      <xdr:colOff>471756</xdr:colOff>
      <xdr:row>44</xdr:row>
      <xdr:rowOff>37069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="130" zoomScaleNormal="130" workbookViewId="0">
      <pane xSplit="1" topLeftCell="B1" activePane="topRight" state="frozen"/>
      <selection activeCell="A4" sqref="A4"/>
      <selection pane="topRight" activeCell="K26" sqref="K26"/>
    </sheetView>
  </sheetViews>
  <sheetFormatPr defaultRowHeight="16.5" x14ac:dyDescent="0.3"/>
  <cols>
    <col min="5" max="8" width="10.125" customWidth="1"/>
    <col min="10" max="16" width="10.625" customWidth="1"/>
    <col min="17" max="19" width="9.75" customWidth="1"/>
  </cols>
  <sheetData>
    <row r="1" spans="1:19" x14ac:dyDescent="0.3">
      <c r="A1" s="5">
        <v>1</v>
      </c>
    </row>
    <row r="2" spans="1:19" x14ac:dyDescent="0.3">
      <c r="B2" s="10"/>
      <c r="C2" s="10" t="s">
        <v>1</v>
      </c>
      <c r="D2">
        <v>726.2</v>
      </c>
      <c r="E2" t="s">
        <v>6</v>
      </c>
      <c r="F2" s="10" t="s">
        <v>22</v>
      </c>
      <c r="G2">
        <f>D3-D2</f>
        <v>1769.2</v>
      </c>
      <c r="H2" t="s">
        <v>6</v>
      </c>
      <c r="I2" s="10"/>
      <c r="J2" s="10" t="s">
        <v>4</v>
      </c>
      <c r="K2">
        <f>1913*K3/100</f>
        <v>87.99799999999999</v>
      </c>
      <c r="L2" t="s">
        <v>6</v>
      </c>
      <c r="N2" s="4"/>
      <c r="P2" s="4"/>
    </row>
    <row r="3" spans="1:19" x14ac:dyDescent="0.3">
      <c r="B3" s="10" t="s">
        <v>3</v>
      </c>
      <c r="C3" s="10"/>
      <c r="D3">
        <v>2495.4</v>
      </c>
      <c r="E3" t="s">
        <v>6</v>
      </c>
      <c r="F3" s="10"/>
      <c r="I3" s="10" t="s">
        <v>2</v>
      </c>
      <c r="J3" s="10"/>
      <c r="K3" s="4">
        <v>4.5999999999999996</v>
      </c>
      <c r="L3" t="s">
        <v>5</v>
      </c>
      <c r="N3" s="4"/>
      <c r="P3" s="4"/>
    </row>
    <row r="4" spans="1:19" x14ac:dyDescent="0.3">
      <c r="B4" s="10" t="s">
        <v>21</v>
      </c>
      <c r="C4" s="10"/>
      <c r="D4">
        <v>6900</v>
      </c>
      <c r="E4" t="s">
        <v>6</v>
      </c>
      <c r="F4" s="10" t="s">
        <v>23</v>
      </c>
      <c r="G4">
        <f>D4-D2</f>
        <v>6173.8</v>
      </c>
      <c r="H4" t="s">
        <v>6</v>
      </c>
      <c r="I4" s="11"/>
      <c r="J4" s="11"/>
      <c r="K4" s="11"/>
      <c r="L4" s="11"/>
      <c r="M4" s="11"/>
      <c r="N4" s="11"/>
      <c r="O4" s="11"/>
      <c r="P4" s="11"/>
    </row>
    <row r="5" spans="1:19" ht="54" customHeight="1" x14ac:dyDescent="0.3">
      <c r="A5" s="8" t="s">
        <v>0</v>
      </c>
      <c r="B5" s="9" t="s">
        <v>13</v>
      </c>
      <c r="C5" s="9" t="s">
        <v>14</v>
      </c>
      <c r="D5" s="9" t="s">
        <v>15</v>
      </c>
      <c r="E5" s="9" t="s">
        <v>16</v>
      </c>
      <c r="F5" s="9" t="s">
        <v>18</v>
      </c>
      <c r="G5" s="9" t="s">
        <v>19</v>
      </c>
      <c r="H5" s="9" t="s">
        <v>17</v>
      </c>
      <c r="I5" s="16"/>
      <c r="J5" s="7" t="s">
        <v>20</v>
      </c>
      <c r="K5" s="7" t="s">
        <v>30</v>
      </c>
      <c r="L5" s="7" t="s">
        <v>31</v>
      </c>
      <c r="M5" s="7" t="s">
        <v>10</v>
      </c>
      <c r="N5" s="7" t="s">
        <v>11</v>
      </c>
      <c r="O5" s="7" t="s">
        <v>12</v>
      </c>
      <c r="P5" s="7" t="s">
        <v>9</v>
      </c>
      <c r="Q5" s="7" t="s">
        <v>28</v>
      </c>
      <c r="R5" s="7" t="s">
        <v>29</v>
      </c>
      <c r="S5" s="7"/>
    </row>
    <row r="6" spans="1:19" s="11" customFormat="1" ht="19.5" customHeight="1" x14ac:dyDescent="0.3">
      <c r="A6" s="12" t="s">
        <v>7</v>
      </c>
      <c r="B6" s="12"/>
      <c r="C6" s="13"/>
      <c r="D6" s="12"/>
      <c r="E6" s="13"/>
      <c r="F6" s="13"/>
      <c r="G6" s="13"/>
      <c r="H6" s="13"/>
      <c r="I6" s="16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11" customFormat="1" ht="19.5" customHeight="1" x14ac:dyDescent="0.3">
      <c r="A7" s="12" t="s">
        <v>8</v>
      </c>
      <c r="B7" s="12"/>
      <c r="C7" s="13"/>
      <c r="D7" s="12"/>
      <c r="E7" s="13"/>
      <c r="F7" s="13"/>
      <c r="G7" s="13"/>
      <c r="H7" s="13"/>
      <c r="I7" s="16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3">
      <c r="A8">
        <v>1</v>
      </c>
      <c r="B8" s="19">
        <v>20.5</v>
      </c>
      <c r="C8" s="20">
        <v>20.9</v>
      </c>
      <c r="D8" s="21">
        <v>20.6</v>
      </c>
      <c r="E8">
        <f>AVERAGE(B8,D8)</f>
        <v>20.55</v>
      </c>
      <c r="F8">
        <f>E8/6.895</f>
        <v>2.9804205946337929</v>
      </c>
      <c r="G8">
        <f t="shared" ref="G8:G22" si="0">C8+E8*3</f>
        <v>82.550000000000011</v>
      </c>
      <c r="H8" s="4">
        <f>G8/6.895</f>
        <v>11.97244379985497</v>
      </c>
      <c r="I8" s="17"/>
      <c r="J8" s="4">
        <f>C8/6.895</f>
        <v>3.0311820159535894</v>
      </c>
      <c r="K8" s="25">
        <v>25.4</v>
      </c>
      <c r="L8" s="25">
        <v>32</v>
      </c>
      <c r="M8" s="14">
        <f>K8/1000</f>
        <v>2.5399999999999999E-2</v>
      </c>
      <c r="N8" s="14">
        <f>L8/1000</f>
        <v>3.2000000000000001E-2</v>
      </c>
      <c r="O8" s="1">
        <f>AVERAGE(M8:N8)</f>
        <v>2.87E-2</v>
      </c>
      <c r="P8" s="26">
        <f>O8/(150)</f>
        <v>1.9133333333333334E-4</v>
      </c>
      <c r="Q8">
        <f>J8/(P8)</f>
        <v>15842.41471752747</v>
      </c>
      <c r="R8">
        <f>Q8*6.895/1000</f>
        <v>109.2334494773519</v>
      </c>
      <c r="S8" s="4"/>
    </row>
    <row r="9" spans="1:19" x14ac:dyDescent="0.3">
      <c r="A9">
        <v>2</v>
      </c>
      <c r="B9" s="19">
        <v>20.5</v>
      </c>
      <c r="C9" s="20">
        <v>41.9</v>
      </c>
      <c r="D9" s="21">
        <v>20.6</v>
      </c>
      <c r="E9">
        <f t="shared" ref="E9:E22" si="1">AVERAGE(B9,D9)</f>
        <v>20.55</v>
      </c>
      <c r="F9">
        <f t="shared" ref="F9:F22" si="2">E9/6.895</f>
        <v>2.9804205946337929</v>
      </c>
      <c r="G9">
        <f t="shared" si="0"/>
        <v>103.55000000000001</v>
      </c>
      <c r="H9" s="4">
        <f t="shared" ref="H9:H22" si="3">G9/6.895</f>
        <v>15.018129079042787</v>
      </c>
      <c r="I9" s="17"/>
      <c r="J9" s="4">
        <f t="shared" ref="J9:J22" si="4">C9/6.895</f>
        <v>6.0768672951414073</v>
      </c>
      <c r="K9" s="25">
        <v>46.2</v>
      </c>
      <c r="L9" s="25">
        <v>60.3</v>
      </c>
      <c r="M9" s="14">
        <f t="shared" ref="M9:M22" si="5">K9/1000</f>
        <v>4.6200000000000005E-2</v>
      </c>
      <c r="N9" s="14">
        <f t="shared" ref="N9:N22" si="6">L9/1000</f>
        <v>6.0299999999999999E-2</v>
      </c>
      <c r="O9" s="1">
        <f t="shared" ref="O9:O22" si="7">AVERAGE(M9:N9)</f>
        <v>5.3250000000000006E-2</v>
      </c>
      <c r="P9" s="26">
        <f t="shared" ref="P9:P22" si="8">O9/(150)</f>
        <v>3.5500000000000006E-4</v>
      </c>
      <c r="Q9">
        <f t="shared" ref="Q9:Q22" si="9">J9/(P9)</f>
        <v>17117.936042651847</v>
      </c>
      <c r="R9">
        <f t="shared" ref="R9:R22" si="10">Q9*6.895/1000</f>
        <v>118.02816901408447</v>
      </c>
      <c r="S9" s="4"/>
    </row>
    <row r="10" spans="1:19" x14ac:dyDescent="0.3">
      <c r="A10">
        <v>3</v>
      </c>
      <c r="B10" s="19">
        <v>20.5</v>
      </c>
      <c r="C10" s="20">
        <v>62.1</v>
      </c>
      <c r="D10" s="21">
        <v>20.5</v>
      </c>
      <c r="E10">
        <f t="shared" si="1"/>
        <v>20.5</v>
      </c>
      <c r="F10">
        <f t="shared" si="2"/>
        <v>2.9731689630166791</v>
      </c>
      <c r="G10">
        <f t="shared" si="0"/>
        <v>123.6</v>
      </c>
      <c r="H10" s="4">
        <f t="shared" si="3"/>
        <v>17.926033357505439</v>
      </c>
      <c r="I10" s="17"/>
      <c r="J10" s="4">
        <f t="shared" si="4"/>
        <v>9.0065264684554034</v>
      </c>
      <c r="K10" s="25">
        <v>62.8</v>
      </c>
      <c r="L10" s="25">
        <v>79.400000000000006</v>
      </c>
      <c r="M10" s="14">
        <f t="shared" si="5"/>
        <v>6.2799999999999995E-2</v>
      </c>
      <c r="N10" s="14">
        <f t="shared" si="6"/>
        <v>7.9400000000000012E-2</v>
      </c>
      <c r="O10" s="1">
        <f t="shared" si="7"/>
        <v>7.1099999999999997E-2</v>
      </c>
      <c r="P10" s="26">
        <f t="shared" si="8"/>
        <v>4.7399999999999997E-4</v>
      </c>
      <c r="Q10">
        <f t="shared" si="9"/>
        <v>19001.11069294389</v>
      </c>
      <c r="R10">
        <f t="shared" si="10"/>
        <v>131.01265822784814</v>
      </c>
      <c r="S10" s="4"/>
    </row>
    <row r="11" spans="1:19" x14ac:dyDescent="0.3">
      <c r="A11">
        <v>4</v>
      </c>
      <c r="B11" s="19">
        <v>34.700000000000003</v>
      </c>
      <c r="C11" s="20">
        <v>34.799999999999997</v>
      </c>
      <c r="D11" s="21">
        <v>34.6</v>
      </c>
      <c r="E11">
        <f t="shared" si="1"/>
        <v>34.650000000000006</v>
      </c>
      <c r="F11">
        <f t="shared" si="2"/>
        <v>5.0253807106599</v>
      </c>
      <c r="G11">
        <f t="shared" si="0"/>
        <v>138.75</v>
      </c>
      <c r="H11" s="4">
        <f t="shared" si="3"/>
        <v>20.123277737490938</v>
      </c>
      <c r="I11" s="17"/>
      <c r="J11" s="4">
        <f t="shared" si="4"/>
        <v>5.0471356055112402</v>
      </c>
      <c r="K11" s="25">
        <v>31.3</v>
      </c>
      <c r="L11" s="25">
        <v>38.6</v>
      </c>
      <c r="M11" s="14">
        <f t="shared" si="5"/>
        <v>3.1300000000000001E-2</v>
      </c>
      <c r="N11" s="14">
        <f t="shared" si="6"/>
        <v>3.8600000000000002E-2</v>
      </c>
      <c r="O11" s="1">
        <f t="shared" si="7"/>
        <v>3.4950000000000002E-2</v>
      </c>
      <c r="P11" s="26">
        <f t="shared" si="8"/>
        <v>2.3300000000000003E-4</v>
      </c>
      <c r="Q11">
        <f t="shared" si="9"/>
        <v>21661.5262039109</v>
      </c>
      <c r="R11">
        <f t="shared" si="10"/>
        <v>149.35622317596565</v>
      </c>
      <c r="S11" s="4"/>
    </row>
    <row r="12" spans="1:19" x14ac:dyDescent="0.3">
      <c r="A12">
        <v>5</v>
      </c>
      <c r="B12" s="19">
        <v>34.6</v>
      </c>
      <c r="C12" s="20">
        <v>68.5</v>
      </c>
      <c r="D12" s="21">
        <v>34.6</v>
      </c>
      <c r="E12">
        <f t="shared" si="1"/>
        <v>34.6</v>
      </c>
      <c r="F12">
        <f t="shared" si="2"/>
        <v>5.0181290790427848</v>
      </c>
      <c r="G12">
        <f t="shared" si="0"/>
        <v>172.3</v>
      </c>
      <c r="H12" s="4">
        <f t="shared" si="3"/>
        <v>24.989122552574333</v>
      </c>
      <c r="I12" s="17"/>
      <c r="J12" s="4">
        <f t="shared" si="4"/>
        <v>9.9347353154459768</v>
      </c>
      <c r="K12" s="25">
        <v>54.7</v>
      </c>
      <c r="L12" s="25">
        <v>68.099999999999994</v>
      </c>
      <c r="M12" s="14">
        <f t="shared" si="5"/>
        <v>5.4700000000000006E-2</v>
      </c>
      <c r="N12" s="14">
        <f t="shared" si="6"/>
        <v>6.8099999999999994E-2</v>
      </c>
      <c r="O12" s="1">
        <f t="shared" si="7"/>
        <v>6.1399999999999996E-2</v>
      </c>
      <c r="P12" s="26">
        <f t="shared" si="8"/>
        <v>4.0933333333333333E-4</v>
      </c>
      <c r="Q12">
        <f t="shared" si="9"/>
        <v>24270.52601493317</v>
      </c>
      <c r="R12">
        <f t="shared" si="10"/>
        <v>167.34527687296421</v>
      </c>
      <c r="S12" s="4"/>
    </row>
    <row r="13" spans="1:19" x14ac:dyDescent="0.3">
      <c r="A13">
        <v>6</v>
      </c>
      <c r="B13" s="19">
        <v>34.5</v>
      </c>
      <c r="C13" s="20">
        <v>102.7</v>
      </c>
      <c r="D13" s="21">
        <v>34.6</v>
      </c>
      <c r="E13">
        <f t="shared" si="1"/>
        <v>34.549999999999997</v>
      </c>
      <c r="F13">
        <f t="shared" si="2"/>
        <v>5.0108774474256705</v>
      </c>
      <c r="G13">
        <f t="shared" si="0"/>
        <v>206.35</v>
      </c>
      <c r="H13" s="4">
        <f t="shared" si="3"/>
        <v>29.927483683828864</v>
      </c>
      <c r="I13" s="17"/>
      <c r="J13" s="4">
        <f t="shared" si="4"/>
        <v>14.894851341551851</v>
      </c>
      <c r="K13" s="25">
        <v>78.599999999999994</v>
      </c>
      <c r="L13" s="25">
        <v>97.7</v>
      </c>
      <c r="M13" s="14">
        <f t="shared" si="5"/>
        <v>7.8599999999999989E-2</v>
      </c>
      <c r="N13" s="14">
        <f t="shared" si="6"/>
        <v>9.7700000000000009E-2</v>
      </c>
      <c r="O13" s="1">
        <f t="shared" si="7"/>
        <v>8.8150000000000006E-2</v>
      </c>
      <c r="P13" s="26">
        <f t="shared" si="8"/>
        <v>5.8766666666666668E-4</v>
      </c>
      <c r="Q13">
        <f t="shared" si="9"/>
        <v>25345.748170536332</v>
      </c>
      <c r="R13">
        <f t="shared" si="10"/>
        <v>174.758933635848</v>
      </c>
      <c r="S13" s="4"/>
    </row>
    <row r="14" spans="1:19" x14ac:dyDescent="0.3">
      <c r="A14">
        <v>7</v>
      </c>
      <c r="B14" s="19">
        <v>68.5</v>
      </c>
      <c r="C14" s="20">
        <v>68.5</v>
      </c>
      <c r="D14" s="21">
        <v>68.599999999999994</v>
      </c>
      <c r="E14">
        <f t="shared" si="1"/>
        <v>68.55</v>
      </c>
      <c r="F14">
        <f t="shared" si="2"/>
        <v>9.9419869470630893</v>
      </c>
      <c r="G14">
        <f t="shared" si="0"/>
        <v>274.14999999999998</v>
      </c>
      <c r="H14" s="4">
        <f t="shared" si="3"/>
        <v>39.760696156635241</v>
      </c>
      <c r="I14" s="17"/>
      <c r="J14" s="4">
        <f t="shared" si="4"/>
        <v>9.9347353154459768</v>
      </c>
      <c r="K14" s="25">
        <v>39.299999999999997</v>
      </c>
      <c r="L14" s="25">
        <v>48.8</v>
      </c>
      <c r="M14" s="14">
        <f t="shared" si="5"/>
        <v>3.9299999999999995E-2</v>
      </c>
      <c r="N14" s="14">
        <f t="shared" si="6"/>
        <v>4.8799999999999996E-2</v>
      </c>
      <c r="O14" s="1">
        <f t="shared" si="7"/>
        <v>4.4049999999999992E-2</v>
      </c>
      <c r="P14" s="26">
        <f t="shared" si="8"/>
        <v>2.9366666666666663E-4</v>
      </c>
      <c r="Q14">
        <f t="shared" si="9"/>
        <v>33829.972697318881</v>
      </c>
      <c r="R14">
        <f t="shared" si="10"/>
        <v>233.25766174801367</v>
      </c>
      <c r="S14" s="4"/>
    </row>
    <row r="15" spans="1:19" x14ac:dyDescent="0.3">
      <c r="A15">
        <v>8</v>
      </c>
      <c r="B15" s="19">
        <v>68.5</v>
      </c>
      <c r="C15" s="20">
        <v>137.9</v>
      </c>
      <c r="D15" s="21">
        <v>68.599999999999994</v>
      </c>
      <c r="E15">
        <f t="shared" si="1"/>
        <v>68.55</v>
      </c>
      <c r="F15">
        <f t="shared" si="2"/>
        <v>9.9419869470630893</v>
      </c>
      <c r="G15">
        <f t="shared" si="0"/>
        <v>343.54999999999995</v>
      </c>
      <c r="H15" s="4">
        <f t="shared" si="3"/>
        <v>49.825960841189264</v>
      </c>
      <c r="I15" s="17"/>
      <c r="J15" s="4">
        <f t="shared" si="4"/>
        <v>20.000000000000004</v>
      </c>
      <c r="K15" s="25">
        <v>75.7</v>
      </c>
      <c r="L15" s="25">
        <v>92.8</v>
      </c>
      <c r="M15" s="14">
        <f t="shared" si="5"/>
        <v>7.5700000000000003E-2</v>
      </c>
      <c r="N15" s="14">
        <f t="shared" si="6"/>
        <v>9.2799999999999994E-2</v>
      </c>
      <c r="O15" s="1">
        <f t="shared" si="7"/>
        <v>8.4249999999999992E-2</v>
      </c>
      <c r="P15" s="26">
        <f t="shared" si="8"/>
        <v>5.6166666666666659E-4</v>
      </c>
      <c r="Q15">
        <f>J15/(P15)</f>
        <v>35608.308605341255</v>
      </c>
      <c r="R15">
        <f t="shared" si="10"/>
        <v>245.51928783382792</v>
      </c>
      <c r="S15" s="4"/>
    </row>
    <row r="16" spans="1:19" x14ac:dyDescent="0.3">
      <c r="A16">
        <v>9</v>
      </c>
      <c r="B16" s="19">
        <v>68.8</v>
      </c>
      <c r="C16" s="20">
        <v>206.4</v>
      </c>
      <c r="D16" s="21">
        <v>68.7</v>
      </c>
      <c r="E16">
        <f t="shared" si="1"/>
        <v>68.75</v>
      </c>
      <c r="F16">
        <f t="shared" si="2"/>
        <v>9.9709934735315446</v>
      </c>
      <c r="G16">
        <f t="shared" si="0"/>
        <v>412.65</v>
      </c>
      <c r="H16" s="4">
        <f t="shared" si="3"/>
        <v>59.847715736040612</v>
      </c>
      <c r="I16" s="17"/>
      <c r="J16" s="4">
        <f t="shared" si="4"/>
        <v>29.934735315445977</v>
      </c>
      <c r="K16" s="25">
        <v>112.8</v>
      </c>
      <c r="L16" s="25">
        <v>139.69999999999999</v>
      </c>
      <c r="M16" s="14">
        <f t="shared" si="5"/>
        <v>0.1128</v>
      </c>
      <c r="N16" s="14">
        <f t="shared" si="6"/>
        <v>0.13969999999999999</v>
      </c>
      <c r="O16" s="1">
        <f t="shared" si="7"/>
        <v>0.12625</v>
      </c>
      <c r="P16" s="26">
        <f t="shared" si="8"/>
        <v>8.4166666666666667E-4</v>
      </c>
      <c r="Q16">
        <f t="shared" si="9"/>
        <v>35566.022156965519</v>
      </c>
      <c r="R16">
        <f t="shared" si="10"/>
        <v>245.22772277227722</v>
      </c>
      <c r="S16" s="4"/>
    </row>
    <row r="17" spans="1:23" x14ac:dyDescent="0.3">
      <c r="A17">
        <v>10</v>
      </c>
      <c r="B17" s="19">
        <v>102.8</v>
      </c>
      <c r="C17" s="20">
        <v>68.5</v>
      </c>
      <c r="D17" s="21">
        <v>102.4</v>
      </c>
      <c r="E17">
        <f t="shared" si="1"/>
        <v>102.6</v>
      </c>
      <c r="F17">
        <f t="shared" si="2"/>
        <v>14.880348078317622</v>
      </c>
      <c r="G17">
        <f t="shared" si="0"/>
        <v>376.29999999999995</v>
      </c>
      <c r="H17" s="4">
        <f t="shared" si="3"/>
        <v>54.575779550398835</v>
      </c>
      <c r="I17" s="17"/>
      <c r="J17" s="4">
        <f t="shared" si="4"/>
        <v>9.9347353154459768</v>
      </c>
      <c r="K17" s="25">
        <v>35.700000000000003</v>
      </c>
      <c r="L17" s="25">
        <v>43.2</v>
      </c>
      <c r="M17" s="14">
        <f t="shared" si="5"/>
        <v>3.5700000000000003E-2</v>
      </c>
      <c r="N17" s="14">
        <f t="shared" si="6"/>
        <v>4.3200000000000002E-2</v>
      </c>
      <c r="O17" s="1">
        <f t="shared" si="7"/>
        <v>3.9449999999999999E-2</v>
      </c>
      <c r="P17" s="26">
        <f t="shared" si="8"/>
        <v>2.63E-4</v>
      </c>
      <c r="Q17">
        <f t="shared" si="9"/>
        <v>37774.658994091165</v>
      </c>
      <c r="R17">
        <f t="shared" si="10"/>
        <v>260.45627376425858</v>
      </c>
      <c r="S17" s="4"/>
    </row>
    <row r="18" spans="1:23" x14ac:dyDescent="0.3">
      <c r="A18">
        <v>11</v>
      </c>
      <c r="B18" s="19">
        <v>102.6</v>
      </c>
      <c r="C18" s="20">
        <v>102.8</v>
      </c>
      <c r="D18" s="21">
        <v>102.4</v>
      </c>
      <c r="E18">
        <f t="shared" si="1"/>
        <v>102.5</v>
      </c>
      <c r="F18">
        <f t="shared" si="2"/>
        <v>14.865844815083396</v>
      </c>
      <c r="G18">
        <f t="shared" si="0"/>
        <v>410.3</v>
      </c>
      <c r="H18" s="4">
        <f t="shared" si="3"/>
        <v>59.506889050036264</v>
      </c>
      <c r="I18" s="17"/>
      <c r="J18" s="4">
        <f t="shared" si="4"/>
        <v>14.909354604786078</v>
      </c>
      <c r="K18" s="25">
        <v>50.8</v>
      </c>
      <c r="L18" s="25">
        <v>61.8</v>
      </c>
      <c r="M18" s="14">
        <f t="shared" si="5"/>
        <v>5.0799999999999998E-2</v>
      </c>
      <c r="N18" s="14">
        <f t="shared" si="6"/>
        <v>6.1799999999999994E-2</v>
      </c>
      <c r="O18" s="1">
        <f t="shared" si="7"/>
        <v>5.6299999999999996E-2</v>
      </c>
      <c r="P18" s="26">
        <f t="shared" si="8"/>
        <v>3.7533333333333331E-4</v>
      </c>
      <c r="Q18">
        <f t="shared" si="9"/>
        <v>39722.969639749768</v>
      </c>
      <c r="R18">
        <f t="shared" si="10"/>
        <v>273.8898756660746</v>
      </c>
      <c r="S18" s="4"/>
    </row>
    <row r="19" spans="1:23" x14ac:dyDescent="0.3">
      <c r="A19">
        <v>12</v>
      </c>
      <c r="B19" s="19">
        <v>102.7</v>
      </c>
      <c r="C19" s="20">
        <v>206.3</v>
      </c>
      <c r="D19" s="21">
        <v>102.6</v>
      </c>
      <c r="E19">
        <f t="shared" si="1"/>
        <v>102.65</v>
      </c>
      <c r="F19">
        <f t="shared" si="2"/>
        <v>14.887599709934737</v>
      </c>
      <c r="G19">
        <f t="shared" si="0"/>
        <v>514.25</v>
      </c>
      <c r="H19" s="4">
        <f t="shared" si="3"/>
        <v>74.583031182015958</v>
      </c>
      <c r="I19" s="17"/>
      <c r="J19" s="4">
        <f t="shared" si="4"/>
        <v>29.920232052211752</v>
      </c>
      <c r="K19" s="25">
        <v>94.3</v>
      </c>
      <c r="L19" s="25">
        <v>115.8</v>
      </c>
      <c r="M19" s="14">
        <f t="shared" si="5"/>
        <v>9.4299999999999995E-2</v>
      </c>
      <c r="N19" s="14">
        <f t="shared" si="6"/>
        <v>0.1158</v>
      </c>
      <c r="O19" s="1">
        <f t="shared" si="7"/>
        <v>0.10505</v>
      </c>
      <c r="P19" s="26">
        <f t="shared" si="8"/>
        <v>7.0033333333333341E-4</v>
      </c>
      <c r="Q19">
        <f t="shared" si="9"/>
        <v>42722.844434381361</v>
      </c>
      <c r="R19">
        <f t="shared" si="10"/>
        <v>294.57401237505945</v>
      </c>
      <c r="S19" s="4"/>
    </row>
    <row r="20" spans="1:23" x14ac:dyDescent="0.3">
      <c r="A20">
        <v>13</v>
      </c>
      <c r="B20" s="19">
        <v>137.5</v>
      </c>
      <c r="C20" s="20">
        <v>102.8</v>
      </c>
      <c r="D20" s="21">
        <v>137.4</v>
      </c>
      <c r="E20">
        <f t="shared" si="1"/>
        <v>137.44999999999999</v>
      </c>
      <c r="F20">
        <f t="shared" si="2"/>
        <v>19.934735315445973</v>
      </c>
      <c r="G20">
        <f t="shared" si="0"/>
        <v>515.15</v>
      </c>
      <c r="H20" s="4">
        <f t="shared" si="3"/>
        <v>74.713560551124004</v>
      </c>
      <c r="I20" s="17"/>
      <c r="J20" s="4">
        <f t="shared" si="4"/>
        <v>14.909354604786078</v>
      </c>
      <c r="K20" s="25">
        <v>44</v>
      </c>
      <c r="L20" s="25">
        <v>53.5</v>
      </c>
      <c r="M20" s="14">
        <f t="shared" si="5"/>
        <v>4.3999999999999997E-2</v>
      </c>
      <c r="N20" s="14">
        <f t="shared" si="6"/>
        <v>5.3499999999999999E-2</v>
      </c>
      <c r="O20" s="1">
        <f t="shared" si="7"/>
        <v>4.8750000000000002E-2</v>
      </c>
      <c r="P20" s="26">
        <f t="shared" si="8"/>
        <v>3.2499999999999999E-4</v>
      </c>
      <c r="Q20">
        <f t="shared" si="9"/>
        <v>45874.937245495625</v>
      </c>
      <c r="R20">
        <f t="shared" si="10"/>
        <v>316.30769230769232</v>
      </c>
      <c r="S20" s="4"/>
    </row>
    <row r="21" spans="1:23" x14ac:dyDescent="0.3">
      <c r="A21">
        <v>14</v>
      </c>
      <c r="B21" s="19">
        <v>137.6</v>
      </c>
      <c r="C21" s="20">
        <v>137.5</v>
      </c>
      <c r="D21" s="21">
        <v>137.4</v>
      </c>
      <c r="E21">
        <f t="shared" si="1"/>
        <v>137.5</v>
      </c>
      <c r="F21">
        <f t="shared" si="2"/>
        <v>19.941986947063089</v>
      </c>
      <c r="G21">
        <f t="shared" si="0"/>
        <v>550</v>
      </c>
      <c r="H21" s="4">
        <f t="shared" si="3"/>
        <v>79.767947788252357</v>
      </c>
      <c r="I21" s="17"/>
      <c r="J21" s="4">
        <f t="shared" si="4"/>
        <v>19.941986947063089</v>
      </c>
      <c r="K21" s="25">
        <v>55.9</v>
      </c>
      <c r="L21" s="25">
        <v>68.400000000000006</v>
      </c>
      <c r="M21" s="14">
        <f t="shared" si="5"/>
        <v>5.5899999999999998E-2</v>
      </c>
      <c r="N21" s="14">
        <f t="shared" si="6"/>
        <v>6.8400000000000002E-2</v>
      </c>
      <c r="O21" s="1">
        <f t="shared" si="7"/>
        <v>6.2149999999999997E-2</v>
      </c>
      <c r="P21" s="26">
        <f t="shared" si="8"/>
        <v>4.1433333333333334E-4</v>
      </c>
      <c r="Q21">
        <f t="shared" si="9"/>
        <v>48130.298343675997</v>
      </c>
      <c r="R21">
        <f t="shared" si="10"/>
        <v>331.85840707964593</v>
      </c>
      <c r="S21" s="4"/>
    </row>
    <row r="22" spans="1:23" ht="17.25" thickBot="1" x14ac:dyDescent="0.35">
      <c r="A22">
        <v>15</v>
      </c>
      <c r="B22" s="22">
        <v>137.6</v>
      </c>
      <c r="C22" s="23">
        <v>274.89999999999998</v>
      </c>
      <c r="D22" s="24">
        <v>137.69999999999999</v>
      </c>
      <c r="E22">
        <f t="shared" si="1"/>
        <v>137.64999999999998</v>
      </c>
      <c r="F22">
        <f t="shared" si="2"/>
        <v>19.96374184191443</v>
      </c>
      <c r="G22">
        <f t="shared" si="0"/>
        <v>687.84999999999991</v>
      </c>
      <c r="H22" s="4">
        <f t="shared" si="3"/>
        <v>99.760696156635234</v>
      </c>
      <c r="I22" s="17"/>
      <c r="J22" s="4">
        <f t="shared" si="4"/>
        <v>39.869470630891946</v>
      </c>
      <c r="K22" s="25">
        <v>105.5</v>
      </c>
      <c r="L22" s="25">
        <v>130.6</v>
      </c>
      <c r="M22" s="14">
        <f t="shared" si="5"/>
        <v>0.1055</v>
      </c>
      <c r="N22" s="14">
        <f t="shared" si="6"/>
        <v>0.13059999999999999</v>
      </c>
      <c r="O22" s="1">
        <f t="shared" si="7"/>
        <v>0.11804999999999999</v>
      </c>
      <c r="P22" s="26">
        <f t="shared" si="8"/>
        <v>7.8699999999999994E-4</v>
      </c>
      <c r="Q22">
        <f t="shared" si="9"/>
        <v>50660.064334043134</v>
      </c>
      <c r="R22">
        <f t="shared" si="10"/>
        <v>349.30114358322743</v>
      </c>
      <c r="S22" s="4"/>
    </row>
    <row r="23" spans="1:23" x14ac:dyDescent="0.3">
      <c r="I23" s="17"/>
      <c r="M23" s="15"/>
      <c r="N23" s="15"/>
      <c r="T23">
        <v>6400.7</v>
      </c>
      <c r="U23">
        <v>605.1</v>
      </c>
      <c r="V23">
        <f>T23-U23</f>
        <v>5795.5999999999995</v>
      </c>
      <c r="W23" t="s">
        <v>32</v>
      </c>
    </row>
    <row r="24" spans="1:23" x14ac:dyDescent="0.3">
      <c r="T24">
        <v>6146.7</v>
      </c>
      <c r="U24">
        <v>605.1</v>
      </c>
      <c r="V24">
        <f>T24-U24</f>
        <v>5541.5999999999995</v>
      </c>
      <c r="W24" t="s">
        <v>33</v>
      </c>
    </row>
    <row r="25" spans="1:23" x14ac:dyDescent="0.3">
      <c r="O25" s="11"/>
      <c r="P25" s="11"/>
      <c r="Q25" s="11"/>
      <c r="R25" s="11"/>
      <c r="V25">
        <f>V24*9.81/1000000</f>
        <v>5.4363096E-2</v>
      </c>
    </row>
    <row r="26" spans="1:23" ht="33" x14ac:dyDescent="0.3">
      <c r="N26" s="6" t="s">
        <v>24</v>
      </c>
      <c r="O26" s="6" t="s">
        <v>34</v>
      </c>
      <c r="P26" s="6" t="s">
        <v>25</v>
      </c>
      <c r="Q26" s="6" t="s">
        <v>26</v>
      </c>
      <c r="R26" s="6" t="s">
        <v>27</v>
      </c>
      <c r="V26">
        <f>V25/N29</f>
        <v>20.785959039469656</v>
      </c>
      <c r="W26" t="s">
        <v>35</v>
      </c>
    </row>
    <row r="27" spans="1:23" x14ac:dyDescent="0.3">
      <c r="N27" s="13"/>
      <c r="O27" s="13"/>
      <c r="P27" s="13"/>
      <c r="Q27" s="11"/>
      <c r="R27" s="11"/>
    </row>
    <row r="28" spans="1:23" x14ac:dyDescent="0.3">
      <c r="N28" s="13"/>
      <c r="O28" s="13"/>
      <c r="P28" s="13"/>
      <c r="Q28" s="11"/>
      <c r="R28" s="11"/>
    </row>
    <row r="29" spans="1:23" x14ac:dyDescent="0.3">
      <c r="N29" s="2">
        <f>(148/1000)*PI()*(150/2000)^2</f>
        <v>2.6153758841135025E-3</v>
      </c>
      <c r="O29" s="3">
        <v>21.239719059458789</v>
      </c>
      <c r="P29" s="2">
        <f>O29*N29</f>
        <v>5.5549849013454444E-2</v>
      </c>
      <c r="Q29" s="11">
        <f>P29*1000/9.81</f>
        <v>5.6625738036141122</v>
      </c>
      <c r="R29" s="18">
        <f>Q29/3</f>
        <v>1.887524601204704</v>
      </c>
    </row>
    <row r="30" spans="1:23" x14ac:dyDescent="0.3">
      <c r="P30" s="4"/>
    </row>
    <row r="31" spans="1:23" x14ac:dyDescent="0.3">
      <c r="P31" s="4"/>
    </row>
    <row r="32" spans="1:23" x14ac:dyDescent="0.3">
      <c r="P32" s="4"/>
    </row>
    <row r="33" spans="16:16" x14ac:dyDescent="0.3">
      <c r="P33" s="4"/>
    </row>
    <row r="34" spans="16:16" x14ac:dyDescent="0.3">
      <c r="P34" s="4"/>
    </row>
    <row r="35" spans="16:16" x14ac:dyDescent="0.3">
      <c r="P35" s="4"/>
    </row>
    <row r="36" spans="16:16" x14ac:dyDescent="0.3">
      <c r="P36" s="4"/>
    </row>
    <row r="37" spans="16:16" x14ac:dyDescent="0.3">
      <c r="P37" s="4"/>
    </row>
    <row r="38" spans="16:16" x14ac:dyDescent="0.3">
      <c r="P38" s="4"/>
    </row>
    <row r="39" spans="16:16" x14ac:dyDescent="0.3">
      <c r="P39" s="4"/>
    </row>
    <row r="40" spans="16:16" x14ac:dyDescent="0.3">
      <c r="P40" s="4"/>
    </row>
    <row r="41" spans="16:16" x14ac:dyDescent="0.3">
      <c r="P41" s="4"/>
    </row>
    <row r="42" spans="16:16" x14ac:dyDescent="0.3">
      <c r="P42" s="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A7" zoomScaleNormal="100" workbookViewId="0">
      <pane xSplit="1" topLeftCell="B1" activePane="topRight" state="frozen"/>
      <selection activeCell="A4" sqref="A4"/>
      <selection pane="topRight" activeCell="M28" sqref="M28"/>
    </sheetView>
  </sheetViews>
  <sheetFormatPr defaultRowHeight="16.5" x14ac:dyDescent="0.3"/>
  <cols>
    <col min="5" max="8" width="10.125" customWidth="1"/>
    <col min="10" max="15" width="10.625" customWidth="1"/>
    <col min="16" max="16" width="12" customWidth="1"/>
    <col min="17" max="19" width="9.75" customWidth="1"/>
  </cols>
  <sheetData>
    <row r="1" spans="1:19" x14ac:dyDescent="0.3">
      <c r="A1" s="5">
        <v>1</v>
      </c>
      <c r="N1" t="s">
        <v>36</v>
      </c>
    </row>
    <row r="2" spans="1:19" x14ac:dyDescent="0.3">
      <c r="B2" s="10"/>
      <c r="C2" s="10" t="s">
        <v>1</v>
      </c>
      <c r="D2">
        <v>726.2</v>
      </c>
      <c r="E2" t="s">
        <v>37</v>
      </c>
      <c r="F2" s="10" t="s">
        <v>38</v>
      </c>
      <c r="G2">
        <f>D3-D2</f>
        <v>1769.2</v>
      </c>
      <c r="H2" t="s">
        <v>37</v>
      </c>
      <c r="I2" s="10"/>
      <c r="J2" s="10" t="s">
        <v>4</v>
      </c>
      <c r="K2">
        <f>1913*K3/100</f>
        <v>87.99799999999999</v>
      </c>
      <c r="L2" t="s">
        <v>37</v>
      </c>
      <c r="M2" t="s">
        <v>39</v>
      </c>
      <c r="N2" s="4" t="e">
        <f>#REF!*62.4</f>
        <v>#REF!</v>
      </c>
      <c r="O2" t="s">
        <v>40</v>
      </c>
      <c r="P2" s="4" t="e">
        <f>#REF!*9.81</f>
        <v>#REF!</v>
      </c>
      <c r="Q2" t="s">
        <v>41</v>
      </c>
    </row>
    <row r="3" spans="1:19" x14ac:dyDescent="0.3">
      <c r="B3" s="10" t="s">
        <v>42</v>
      </c>
      <c r="C3" s="10"/>
      <c r="D3">
        <v>2495.4</v>
      </c>
      <c r="E3" t="s">
        <v>37</v>
      </c>
      <c r="F3" s="10"/>
      <c r="I3" s="10" t="s">
        <v>2</v>
      </c>
      <c r="J3" s="10"/>
      <c r="K3" s="4">
        <v>4.5999999999999996</v>
      </c>
      <c r="L3" t="s">
        <v>5</v>
      </c>
      <c r="N3" s="4"/>
      <c r="P3" s="4"/>
    </row>
    <row r="4" spans="1:19" x14ac:dyDescent="0.3">
      <c r="B4" s="10" t="s">
        <v>43</v>
      </c>
      <c r="C4" s="10"/>
      <c r="D4">
        <v>6900</v>
      </c>
      <c r="E4" t="s">
        <v>37</v>
      </c>
      <c r="F4" s="10" t="s">
        <v>44</v>
      </c>
      <c r="G4">
        <f>D4-D2</f>
        <v>6173.8</v>
      </c>
      <c r="H4" t="s">
        <v>37</v>
      </c>
      <c r="I4" s="11"/>
      <c r="J4" s="11"/>
      <c r="K4" s="11"/>
      <c r="L4" s="11"/>
      <c r="M4" s="11"/>
      <c r="N4" s="11"/>
      <c r="O4" s="11"/>
      <c r="P4" s="11"/>
    </row>
    <row r="5" spans="1:19" ht="54" customHeight="1" x14ac:dyDescent="0.3">
      <c r="A5" s="8" t="s">
        <v>45</v>
      </c>
      <c r="B5" s="9" t="s">
        <v>13</v>
      </c>
      <c r="C5" s="9" t="s">
        <v>14</v>
      </c>
      <c r="D5" s="9" t="s">
        <v>46</v>
      </c>
      <c r="E5" s="9" t="s">
        <v>47</v>
      </c>
      <c r="F5" s="9" t="s">
        <v>48</v>
      </c>
      <c r="G5" s="9" t="s">
        <v>49</v>
      </c>
      <c r="H5" s="9" t="s">
        <v>50</v>
      </c>
      <c r="I5" s="16"/>
      <c r="J5" s="7" t="s">
        <v>51</v>
      </c>
      <c r="K5" s="7" t="s">
        <v>52</v>
      </c>
      <c r="L5" s="7" t="s">
        <v>53</v>
      </c>
      <c r="M5" s="7" t="s">
        <v>52</v>
      </c>
      <c r="N5" s="7" t="s">
        <v>53</v>
      </c>
      <c r="O5" s="7" t="s">
        <v>54</v>
      </c>
      <c r="P5" s="7" t="s">
        <v>55</v>
      </c>
      <c r="Q5" s="7" t="s">
        <v>56</v>
      </c>
      <c r="R5" s="7" t="s">
        <v>57</v>
      </c>
      <c r="S5" s="7"/>
    </row>
    <row r="6" spans="1:19" s="11" customFormat="1" ht="19.5" customHeight="1" x14ac:dyDescent="0.3">
      <c r="A6" s="12" t="s">
        <v>58</v>
      </c>
      <c r="B6" s="12"/>
      <c r="C6" s="13"/>
      <c r="D6" s="12"/>
      <c r="E6" s="13"/>
      <c r="F6" s="13"/>
      <c r="G6" s="13"/>
      <c r="H6" s="13"/>
      <c r="I6" s="16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11" customFormat="1" ht="19.5" customHeight="1" x14ac:dyDescent="0.3">
      <c r="A7" s="12" t="s">
        <v>59</v>
      </c>
      <c r="B7" s="12"/>
      <c r="C7" s="13"/>
      <c r="D7" s="12"/>
      <c r="E7" s="13"/>
      <c r="F7" s="13"/>
      <c r="G7" s="13"/>
      <c r="H7" s="13"/>
      <c r="I7" s="16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x14ac:dyDescent="0.3">
      <c r="A8">
        <v>1</v>
      </c>
      <c r="B8" s="27">
        <v>20.3</v>
      </c>
      <c r="C8" s="28">
        <v>20.9</v>
      </c>
      <c r="D8" s="29">
        <v>20.5</v>
      </c>
      <c r="E8">
        <f>AVERAGE(B8,D8)</f>
        <v>20.399999999999999</v>
      </c>
      <c r="F8">
        <f>E8/6.895</f>
        <v>2.958665699782451</v>
      </c>
      <c r="G8">
        <f t="shared" ref="G8:G22" si="0">C8+E8*3</f>
        <v>82.1</v>
      </c>
      <c r="H8" s="4">
        <f>G8/6.895</f>
        <v>11.907179115300943</v>
      </c>
      <c r="I8" s="17"/>
      <c r="J8" s="4">
        <f>C8/6.895</f>
        <v>3.0311820159535894</v>
      </c>
      <c r="K8" s="30">
        <v>27.9</v>
      </c>
      <c r="L8" s="30">
        <v>29.9</v>
      </c>
      <c r="M8" s="14">
        <f>K8/1000</f>
        <v>2.7899999999999998E-2</v>
      </c>
      <c r="N8" s="14">
        <f>L8/1000</f>
        <v>2.9899999999999999E-2</v>
      </c>
      <c r="O8" s="1">
        <f t="shared" ref="O8:O22" si="1">AVERAGE(M8:N8)</f>
        <v>2.8899999999999999E-2</v>
      </c>
      <c r="P8" s="36">
        <f>O8/(150)</f>
        <v>1.9266666666666667E-4</v>
      </c>
      <c r="Q8">
        <f>J8/(P8)</f>
        <v>15732.778629516899</v>
      </c>
      <c r="R8">
        <f t="shared" ref="R8:R22" si="2">Q8/6.895</f>
        <v>2281.7662986971573</v>
      </c>
      <c r="S8" s="4"/>
    </row>
    <row r="9" spans="1:19" x14ac:dyDescent="0.3">
      <c r="A9">
        <v>2</v>
      </c>
      <c r="B9" s="27">
        <v>20.5</v>
      </c>
      <c r="C9" s="28">
        <v>41.7</v>
      </c>
      <c r="D9" s="29">
        <v>20.5</v>
      </c>
      <c r="E9">
        <f t="shared" ref="E9:E22" si="3">AVERAGE(B9,D9)</f>
        <v>20.5</v>
      </c>
      <c r="F9">
        <f t="shared" ref="F9:F22" si="4">E9/6.895</f>
        <v>2.9731689630166791</v>
      </c>
      <c r="G9">
        <f t="shared" si="0"/>
        <v>103.2</v>
      </c>
      <c r="H9" s="4">
        <f t="shared" ref="H9:H22" si="5">G9/6.895</f>
        <v>14.967367657722988</v>
      </c>
      <c r="I9" s="17"/>
      <c r="J9" s="4">
        <f t="shared" ref="J9:J22" si="6">C9/6.895</f>
        <v>6.047860768672952</v>
      </c>
      <c r="K9" s="30">
        <v>57.9</v>
      </c>
      <c r="L9" s="30">
        <v>49.3</v>
      </c>
      <c r="M9" s="14">
        <f t="shared" ref="M9:N22" si="7">K9/1000</f>
        <v>5.79E-2</v>
      </c>
      <c r="N9" s="14">
        <f t="shared" si="7"/>
        <v>4.9299999999999997E-2</v>
      </c>
      <c r="O9" s="1">
        <f t="shared" si="1"/>
        <v>5.3599999999999995E-2</v>
      </c>
      <c r="P9" s="36">
        <f t="shared" ref="P9:P22" si="8">O9/(150)</f>
        <v>3.5733333333333331E-4</v>
      </c>
      <c r="Q9">
        <f t="shared" ref="Q9:Q22" si="9">J9/(P9)</f>
        <v>16924.983494420576</v>
      </c>
      <c r="R9">
        <f t="shared" si="2"/>
        <v>2454.6749085454062</v>
      </c>
      <c r="S9" s="4"/>
    </row>
    <row r="10" spans="1:19" x14ac:dyDescent="0.3">
      <c r="A10">
        <v>3</v>
      </c>
      <c r="B10" s="27">
        <v>20.5</v>
      </c>
      <c r="C10" s="28">
        <v>61.7</v>
      </c>
      <c r="D10" s="29">
        <v>20.5</v>
      </c>
      <c r="E10">
        <f t="shared" si="3"/>
        <v>20.5</v>
      </c>
      <c r="F10">
        <f t="shared" si="4"/>
        <v>2.9731689630166791</v>
      </c>
      <c r="G10">
        <f t="shared" si="0"/>
        <v>123.2</v>
      </c>
      <c r="H10" s="4">
        <f t="shared" si="5"/>
        <v>17.868020304568528</v>
      </c>
      <c r="I10" s="17"/>
      <c r="J10" s="4">
        <f t="shared" si="6"/>
        <v>8.9485134155184927</v>
      </c>
      <c r="K10" s="30">
        <v>77.2</v>
      </c>
      <c r="L10" s="30">
        <v>65.3</v>
      </c>
      <c r="M10" s="14">
        <f t="shared" si="7"/>
        <v>7.7200000000000005E-2</v>
      </c>
      <c r="N10" s="14">
        <f t="shared" si="7"/>
        <v>6.5299999999999997E-2</v>
      </c>
      <c r="O10" s="1">
        <f t="shared" si="1"/>
        <v>7.1250000000000008E-2</v>
      </c>
      <c r="P10" s="36">
        <f t="shared" si="8"/>
        <v>4.7500000000000005E-4</v>
      </c>
      <c r="Q10">
        <f t="shared" si="9"/>
        <v>18838.975611617876</v>
      </c>
      <c r="R10">
        <f t="shared" si="2"/>
        <v>2732.2662235848989</v>
      </c>
      <c r="S10" s="4"/>
    </row>
    <row r="11" spans="1:19" x14ac:dyDescent="0.3">
      <c r="A11">
        <v>4</v>
      </c>
      <c r="B11" s="27">
        <v>34.5</v>
      </c>
      <c r="C11" s="28">
        <v>34.6</v>
      </c>
      <c r="D11" s="29">
        <v>34.6</v>
      </c>
      <c r="E11">
        <f t="shared" si="3"/>
        <v>34.549999999999997</v>
      </c>
      <c r="F11">
        <f t="shared" si="4"/>
        <v>5.0108774474256705</v>
      </c>
      <c r="G11">
        <f t="shared" si="0"/>
        <v>138.25</v>
      </c>
      <c r="H11" s="4">
        <f t="shared" si="5"/>
        <v>20.050761421319798</v>
      </c>
      <c r="I11" s="17"/>
      <c r="J11" s="4">
        <f t="shared" si="6"/>
        <v>5.0181290790427848</v>
      </c>
      <c r="K11" s="30">
        <v>37.799999999999997</v>
      </c>
      <c r="L11" s="30">
        <v>33.200000000000003</v>
      </c>
      <c r="M11" s="14">
        <f t="shared" si="7"/>
        <v>3.78E-2</v>
      </c>
      <c r="N11" s="14">
        <f t="shared" si="7"/>
        <v>3.32E-2</v>
      </c>
      <c r="O11" s="1">
        <f t="shared" si="1"/>
        <v>3.5500000000000004E-2</v>
      </c>
      <c r="P11" s="36">
        <f t="shared" si="8"/>
        <v>2.3666666666666668E-4</v>
      </c>
      <c r="Q11">
        <f t="shared" si="9"/>
        <v>21203.362305814582</v>
      </c>
      <c r="R11">
        <f t="shared" si="2"/>
        <v>3075.1794497193014</v>
      </c>
      <c r="S11" s="4"/>
    </row>
    <row r="12" spans="1:19" x14ac:dyDescent="0.3">
      <c r="A12">
        <v>5</v>
      </c>
      <c r="B12" s="27">
        <v>34.4</v>
      </c>
      <c r="C12" s="28">
        <v>68.8</v>
      </c>
      <c r="D12" s="29">
        <v>34.6</v>
      </c>
      <c r="E12">
        <f t="shared" si="3"/>
        <v>34.5</v>
      </c>
      <c r="F12">
        <f t="shared" si="4"/>
        <v>5.0036258158085571</v>
      </c>
      <c r="G12">
        <f t="shared" si="0"/>
        <v>172.3</v>
      </c>
      <c r="H12" s="4">
        <f t="shared" si="5"/>
        <v>24.989122552574333</v>
      </c>
      <c r="I12" s="17"/>
      <c r="J12" s="4">
        <f t="shared" si="6"/>
        <v>9.9782451051486589</v>
      </c>
      <c r="K12" s="30">
        <v>66.7</v>
      </c>
      <c r="L12" s="30">
        <v>57</v>
      </c>
      <c r="M12" s="14">
        <f t="shared" si="7"/>
        <v>6.6700000000000009E-2</v>
      </c>
      <c r="N12" s="14">
        <f t="shared" si="7"/>
        <v>5.7000000000000002E-2</v>
      </c>
      <c r="O12" s="1">
        <f t="shared" si="1"/>
        <v>6.1850000000000002E-2</v>
      </c>
      <c r="P12" s="36">
        <f t="shared" si="8"/>
        <v>4.1233333333333335E-4</v>
      </c>
      <c r="Q12">
        <f t="shared" si="9"/>
        <v>24199.462664063038</v>
      </c>
      <c r="R12">
        <f t="shared" si="2"/>
        <v>3509.7117714377141</v>
      </c>
      <c r="S12" s="4"/>
    </row>
    <row r="13" spans="1:19" x14ac:dyDescent="0.3">
      <c r="A13">
        <v>6</v>
      </c>
      <c r="B13" s="27">
        <v>34.6</v>
      </c>
      <c r="C13" s="28">
        <v>102.6</v>
      </c>
      <c r="D13" s="29">
        <v>34.6</v>
      </c>
      <c r="E13">
        <f t="shared" si="3"/>
        <v>34.6</v>
      </c>
      <c r="F13">
        <f t="shared" si="4"/>
        <v>5.0181290790427848</v>
      </c>
      <c r="G13">
        <f t="shared" si="0"/>
        <v>206.4</v>
      </c>
      <c r="H13" s="4">
        <f t="shared" si="5"/>
        <v>29.934735315445977</v>
      </c>
      <c r="I13" s="17"/>
      <c r="J13" s="4">
        <f t="shared" si="6"/>
        <v>14.880348078317622</v>
      </c>
      <c r="K13" s="30">
        <v>94.2</v>
      </c>
      <c r="L13" s="30">
        <v>83.5</v>
      </c>
      <c r="M13" s="14">
        <f t="shared" si="7"/>
        <v>9.4200000000000006E-2</v>
      </c>
      <c r="N13" s="14">
        <f t="shared" si="7"/>
        <v>8.3500000000000005E-2</v>
      </c>
      <c r="O13" s="1">
        <f t="shared" si="1"/>
        <v>8.8850000000000012E-2</v>
      </c>
      <c r="P13" s="36">
        <f t="shared" si="8"/>
        <v>5.9233333333333338E-4</v>
      </c>
      <c r="Q13">
        <f t="shared" si="9"/>
        <v>25121.578072567732</v>
      </c>
      <c r="R13">
        <f t="shared" si="2"/>
        <v>3643.4485964565242</v>
      </c>
      <c r="S13" s="4"/>
    </row>
    <row r="14" spans="1:19" x14ac:dyDescent="0.3">
      <c r="A14">
        <v>7</v>
      </c>
      <c r="B14" s="27">
        <v>68.400000000000006</v>
      </c>
      <c r="C14" s="28">
        <v>68.7</v>
      </c>
      <c r="D14" s="29">
        <v>68.599999999999994</v>
      </c>
      <c r="E14">
        <f t="shared" si="3"/>
        <v>68.5</v>
      </c>
      <c r="F14">
        <f t="shared" si="4"/>
        <v>9.9347353154459768</v>
      </c>
      <c r="G14">
        <f t="shared" si="0"/>
        <v>274.2</v>
      </c>
      <c r="H14" s="4">
        <f t="shared" si="5"/>
        <v>39.767947788252357</v>
      </c>
      <c r="I14" s="17"/>
      <c r="J14" s="4">
        <f t="shared" si="6"/>
        <v>9.9637418419144321</v>
      </c>
      <c r="K14" s="30">
        <v>47.3</v>
      </c>
      <c r="L14" s="30">
        <v>41.9</v>
      </c>
      <c r="M14" s="14">
        <f t="shared" si="7"/>
        <v>4.7299999999999995E-2</v>
      </c>
      <c r="N14" s="14">
        <f t="shared" si="7"/>
        <v>4.19E-2</v>
      </c>
      <c r="O14" s="1">
        <f t="shared" si="1"/>
        <v>4.4600000000000001E-2</v>
      </c>
      <c r="P14" s="36">
        <f t="shared" si="8"/>
        <v>2.9733333333333331E-4</v>
      </c>
      <c r="Q14">
        <f t="shared" si="9"/>
        <v>33510.342517649435</v>
      </c>
      <c r="R14">
        <f t="shared" si="2"/>
        <v>4860.0931860260243</v>
      </c>
      <c r="S14" s="4"/>
    </row>
    <row r="15" spans="1:19" x14ac:dyDescent="0.3">
      <c r="A15">
        <v>8</v>
      </c>
      <c r="B15" s="27">
        <v>68.7</v>
      </c>
      <c r="C15" s="28">
        <v>137.4</v>
      </c>
      <c r="D15" s="29">
        <v>68.599999999999994</v>
      </c>
      <c r="E15">
        <f t="shared" si="3"/>
        <v>68.650000000000006</v>
      </c>
      <c r="F15">
        <f t="shared" si="4"/>
        <v>9.9564902102973178</v>
      </c>
      <c r="G15">
        <f t="shared" si="0"/>
        <v>343.35</v>
      </c>
      <c r="H15" s="4">
        <f t="shared" si="5"/>
        <v>49.796954314720821</v>
      </c>
      <c r="I15" s="17"/>
      <c r="J15" s="4">
        <f t="shared" si="6"/>
        <v>19.927483683828864</v>
      </c>
      <c r="K15" s="30">
        <v>88.5</v>
      </c>
      <c r="L15" s="30">
        <v>82.1</v>
      </c>
      <c r="M15" s="14">
        <f t="shared" si="7"/>
        <v>8.8499999999999995E-2</v>
      </c>
      <c r="N15" s="14">
        <f t="shared" si="7"/>
        <v>8.2099999999999992E-2</v>
      </c>
      <c r="O15" s="1">
        <f t="shared" si="1"/>
        <v>8.5299999999999987E-2</v>
      </c>
      <c r="P15" s="36">
        <f t="shared" si="8"/>
        <v>5.6866666666666654E-4</v>
      </c>
      <c r="Q15">
        <f t="shared" si="9"/>
        <v>35042.468377190271</v>
      </c>
      <c r="R15">
        <f t="shared" si="2"/>
        <v>5082.3014325149052</v>
      </c>
      <c r="S15" s="4"/>
    </row>
    <row r="16" spans="1:19" x14ac:dyDescent="0.3">
      <c r="A16">
        <v>9</v>
      </c>
      <c r="B16" s="27">
        <v>68.7</v>
      </c>
      <c r="C16" s="28">
        <v>206.3</v>
      </c>
      <c r="D16" s="29">
        <v>68.599999999999994</v>
      </c>
      <c r="E16">
        <f t="shared" si="3"/>
        <v>68.650000000000006</v>
      </c>
      <c r="F16">
        <f t="shared" si="4"/>
        <v>9.9564902102973178</v>
      </c>
      <c r="G16">
        <f t="shared" si="0"/>
        <v>412.25</v>
      </c>
      <c r="H16" s="4">
        <f t="shared" si="5"/>
        <v>59.789702683103705</v>
      </c>
      <c r="I16" s="17"/>
      <c r="J16" s="4">
        <f t="shared" si="6"/>
        <v>29.920232052211752</v>
      </c>
      <c r="K16" s="30">
        <v>127.80000000000001</v>
      </c>
      <c r="L16" s="30">
        <v>125.4</v>
      </c>
      <c r="M16" s="14">
        <f t="shared" si="7"/>
        <v>0.12780000000000002</v>
      </c>
      <c r="N16" s="14">
        <f t="shared" si="7"/>
        <v>0.12540000000000001</v>
      </c>
      <c r="O16" s="1">
        <f t="shared" si="1"/>
        <v>0.12660000000000002</v>
      </c>
      <c r="P16" s="36">
        <f t="shared" si="8"/>
        <v>8.4400000000000013E-4</v>
      </c>
      <c r="Q16">
        <f t="shared" si="9"/>
        <v>35450.511910203495</v>
      </c>
      <c r="R16">
        <f t="shared" si="2"/>
        <v>5141.481060218056</v>
      </c>
      <c r="S16" s="4"/>
    </row>
    <row r="17" spans="1:22" x14ac:dyDescent="0.3">
      <c r="A17">
        <v>10</v>
      </c>
      <c r="B17" s="27">
        <v>102.4</v>
      </c>
      <c r="C17" s="28">
        <v>68.900000000000006</v>
      </c>
      <c r="D17" s="29">
        <v>102.6</v>
      </c>
      <c r="E17">
        <f t="shared" si="3"/>
        <v>102.5</v>
      </c>
      <c r="F17">
        <f t="shared" si="4"/>
        <v>14.865844815083396</v>
      </c>
      <c r="G17">
        <f t="shared" si="0"/>
        <v>376.4</v>
      </c>
      <c r="H17" s="4">
        <f t="shared" si="5"/>
        <v>54.590282813633067</v>
      </c>
      <c r="I17" s="17"/>
      <c r="J17" s="4">
        <f t="shared" si="6"/>
        <v>9.9927483683828875</v>
      </c>
      <c r="K17" s="30">
        <v>40.700000000000003</v>
      </c>
      <c r="L17" s="30">
        <v>38.799999999999997</v>
      </c>
      <c r="M17" s="14">
        <f t="shared" si="7"/>
        <v>4.07E-2</v>
      </c>
      <c r="N17" s="14">
        <f t="shared" si="7"/>
        <v>3.8799999999999994E-2</v>
      </c>
      <c r="O17" s="1">
        <f t="shared" si="1"/>
        <v>3.9749999999999994E-2</v>
      </c>
      <c r="P17" s="36">
        <f t="shared" si="8"/>
        <v>2.6499999999999994E-4</v>
      </c>
      <c r="Q17">
        <f t="shared" si="9"/>
        <v>37708.484408992037</v>
      </c>
      <c r="R17">
        <f t="shared" si="2"/>
        <v>5468.9607554738277</v>
      </c>
      <c r="S17" s="4"/>
    </row>
    <row r="18" spans="1:22" x14ac:dyDescent="0.3">
      <c r="A18">
        <v>11</v>
      </c>
      <c r="B18" s="27">
        <v>102.4</v>
      </c>
      <c r="C18" s="28">
        <v>102.8</v>
      </c>
      <c r="D18" s="29">
        <v>102.5</v>
      </c>
      <c r="E18">
        <f t="shared" si="3"/>
        <v>102.45</v>
      </c>
      <c r="F18">
        <f t="shared" si="4"/>
        <v>14.858593183466281</v>
      </c>
      <c r="G18">
        <f t="shared" si="0"/>
        <v>410.15000000000003</v>
      </c>
      <c r="H18" s="4">
        <f t="shared" si="5"/>
        <v>59.485134155184923</v>
      </c>
      <c r="I18" s="17"/>
      <c r="J18" s="4">
        <f t="shared" si="6"/>
        <v>14.909354604786078</v>
      </c>
      <c r="K18" s="30">
        <v>57.8</v>
      </c>
      <c r="L18" s="30">
        <v>56.1</v>
      </c>
      <c r="M18" s="14">
        <f t="shared" si="7"/>
        <v>5.7799999999999997E-2</v>
      </c>
      <c r="N18" s="14">
        <f t="shared" si="7"/>
        <v>5.6100000000000004E-2</v>
      </c>
      <c r="O18" s="1">
        <f t="shared" si="1"/>
        <v>5.6950000000000001E-2</v>
      </c>
      <c r="P18" s="36">
        <f t="shared" si="8"/>
        <v>3.7966666666666666E-4</v>
      </c>
      <c r="Q18">
        <f t="shared" si="9"/>
        <v>39269.590706196868</v>
      </c>
      <c r="R18">
        <f t="shared" si="2"/>
        <v>5695.3721111235491</v>
      </c>
      <c r="S18" s="4"/>
    </row>
    <row r="19" spans="1:22" x14ac:dyDescent="0.3">
      <c r="A19">
        <v>12</v>
      </c>
      <c r="B19" s="27">
        <v>102.3</v>
      </c>
      <c r="C19" s="28">
        <v>207.2</v>
      </c>
      <c r="D19" s="29">
        <v>102.6</v>
      </c>
      <c r="E19">
        <f t="shared" si="3"/>
        <v>102.44999999999999</v>
      </c>
      <c r="F19">
        <f t="shared" si="4"/>
        <v>14.858593183466279</v>
      </c>
      <c r="G19">
        <f t="shared" si="0"/>
        <v>514.54999999999995</v>
      </c>
      <c r="H19" s="4">
        <f t="shared" si="5"/>
        <v>74.62654097171864</v>
      </c>
      <c r="I19" s="17"/>
      <c r="J19" s="4">
        <f t="shared" si="6"/>
        <v>30.050761421319798</v>
      </c>
      <c r="K19" s="30">
        <v>104.9</v>
      </c>
      <c r="L19" s="30">
        <v>108.8</v>
      </c>
      <c r="M19" s="14">
        <f t="shared" si="7"/>
        <v>0.10490000000000001</v>
      </c>
      <c r="N19" s="14">
        <f t="shared" si="7"/>
        <v>0.10879999999999999</v>
      </c>
      <c r="O19" s="1">
        <f t="shared" si="1"/>
        <v>0.10685</v>
      </c>
      <c r="P19" s="36">
        <f t="shared" si="8"/>
        <v>7.1233333333333337E-4</v>
      </c>
      <c r="Q19">
        <f t="shared" si="9"/>
        <v>42186.375415984738</v>
      </c>
      <c r="R19">
        <f t="shared" si="2"/>
        <v>6118.4010755597883</v>
      </c>
      <c r="S19" s="4"/>
    </row>
    <row r="20" spans="1:22" x14ac:dyDescent="0.3">
      <c r="A20">
        <v>13</v>
      </c>
      <c r="B20" s="27">
        <v>137.6</v>
      </c>
      <c r="C20" s="28">
        <v>102.6</v>
      </c>
      <c r="D20" s="29">
        <v>137.5</v>
      </c>
      <c r="E20">
        <f t="shared" si="3"/>
        <v>137.55000000000001</v>
      </c>
      <c r="F20">
        <f t="shared" si="4"/>
        <v>19.949238578680205</v>
      </c>
      <c r="G20">
        <f t="shared" si="0"/>
        <v>515.25</v>
      </c>
      <c r="H20" s="4">
        <f t="shared" si="5"/>
        <v>74.728063814358237</v>
      </c>
      <c r="I20" s="17"/>
      <c r="J20" s="4">
        <f t="shared" si="6"/>
        <v>14.880348078317622</v>
      </c>
      <c r="K20" s="30">
        <v>47.8</v>
      </c>
      <c r="L20" s="30">
        <v>50</v>
      </c>
      <c r="M20" s="14">
        <f t="shared" si="7"/>
        <v>4.7799999999999995E-2</v>
      </c>
      <c r="N20" s="14">
        <f t="shared" si="7"/>
        <v>0.05</v>
      </c>
      <c r="O20" s="1">
        <f t="shared" si="1"/>
        <v>4.8899999999999999E-2</v>
      </c>
      <c r="P20" s="36">
        <f t="shared" si="8"/>
        <v>3.2600000000000001E-4</v>
      </c>
      <c r="Q20">
        <f t="shared" si="9"/>
        <v>45645.239504041783</v>
      </c>
      <c r="R20">
        <f t="shared" si="2"/>
        <v>6620.0492391648713</v>
      </c>
      <c r="S20" s="4"/>
    </row>
    <row r="21" spans="1:22" x14ac:dyDescent="0.3">
      <c r="A21">
        <v>14</v>
      </c>
      <c r="B21" s="27">
        <v>137.6</v>
      </c>
      <c r="C21" s="28">
        <v>137.4</v>
      </c>
      <c r="D21" s="29">
        <v>137.6</v>
      </c>
      <c r="E21">
        <f t="shared" si="3"/>
        <v>137.6</v>
      </c>
      <c r="F21">
        <f t="shared" si="4"/>
        <v>19.956490210297318</v>
      </c>
      <c r="G21">
        <f t="shared" si="0"/>
        <v>550.19999999999993</v>
      </c>
      <c r="H21" s="4">
        <f t="shared" si="5"/>
        <v>79.796954314720807</v>
      </c>
      <c r="I21" s="17"/>
      <c r="J21" s="4">
        <f t="shared" si="6"/>
        <v>19.927483683828864</v>
      </c>
      <c r="K21" s="30">
        <v>60.5</v>
      </c>
      <c r="L21" s="30">
        <v>64.900000000000006</v>
      </c>
      <c r="M21" s="14">
        <f t="shared" si="7"/>
        <v>6.0499999999999998E-2</v>
      </c>
      <c r="N21" s="14">
        <f t="shared" si="7"/>
        <v>6.4899999999999999E-2</v>
      </c>
      <c r="O21" s="1">
        <f t="shared" si="1"/>
        <v>6.2700000000000006E-2</v>
      </c>
      <c r="P21" s="36">
        <f t="shared" si="8"/>
        <v>4.1800000000000002E-4</v>
      </c>
      <c r="Q21">
        <f t="shared" si="9"/>
        <v>47673.405942174315</v>
      </c>
      <c r="R21">
        <f t="shared" si="2"/>
        <v>6914.1995565154921</v>
      </c>
      <c r="S21" s="4"/>
    </row>
    <row r="22" spans="1:22" ht="17.25" thickBot="1" x14ac:dyDescent="0.35">
      <c r="A22">
        <v>15</v>
      </c>
      <c r="B22" s="31">
        <v>137.5</v>
      </c>
      <c r="C22" s="32">
        <v>275.3</v>
      </c>
      <c r="D22" s="33">
        <v>137.69999999999999</v>
      </c>
      <c r="E22">
        <f t="shared" si="3"/>
        <v>137.6</v>
      </c>
      <c r="F22">
        <f t="shared" si="4"/>
        <v>19.956490210297318</v>
      </c>
      <c r="G22">
        <f t="shared" si="0"/>
        <v>688.09999999999991</v>
      </c>
      <c r="H22" s="4">
        <f t="shared" si="5"/>
        <v>99.796954314720807</v>
      </c>
      <c r="I22" s="17"/>
      <c r="J22" s="4">
        <f t="shared" si="6"/>
        <v>39.927483683828868</v>
      </c>
      <c r="K22" s="30">
        <v>112.4</v>
      </c>
      <c r="L22" s="30">
        <v>124.9</v>
      </c>
      <c r="M22" s="14">
        <f t="shared" si="7"/>
        <v>0.1124</v>
      </c>
      <c r="N22" s="14">
        <f t="shared" si="7"/>
        <v>0.12490000000000001</v>
      </c>
      <c r="O22" s="1">
        <f t="shared" si="1"/>
        <v>0.11865000000000001</v>
      </c>
      <c r="P22" s="36">
        <f t="shared" si="8"/>
        <v>7.9100000000000004E-4</v>
      </c>
      <c r="Q22">
        <f t="shared" si="9"/>
        <v>50477.223367672399</v>
      </c>
      <c r="R22">
        <f t="shared" si="2"/>
        <v>7320.844578342625</v>
      </c>
      <c r="S22" s="4"/>
    </row>
    <row r="23" spans="1:22" x14ac:dyDescent="0.3">
      <c r="I23" s="17"/>
      <c r="M23" s="15"/>
      <c r="N23" s="15"/>
    </row>
    <row r="25" spans="1:22" x14ac:dyDescent="0.3">
      <c r="O25" s="11"/>
      <c r="P25" s="11"/>
      <c r="Q25" s="11"/>
      <c r="R25" s="11"/>
    </row>
    <row r="26" spans="1:22" ht="33" x14ac:dyDescent="0.3">
      <c r="N26" s="6" t="s">
        <v>60</v>
      </c>
      <c r="O26" s="6" t="s">
        <v>61</v>
      </c>
      <c r="P26" s="6" t="s">
        <v>62</v>
      </c>
      <c r="Q26" s="6" t="s">
        <v>63</v>
      </c>
      <c r="R26" s="6" t="s">
        <v>27</v>
      </c>
    </row>
    <row r="27" spans="1:22" x14ac:dyDescent="0.3">
      <c r="N27" s="13"/>
      <c r="O27" s="13"/>
      <c r="P27" s="13"/>
      <c r="Q27" s="11"/>
      <c r="R27" s="11"/>
    </row>
    <row r="28" spans="1:22" x14ac:dyDescent="0.3">
      <c r="N28" s="13"/>
      <c r="O28" s="13"/>
      <c r="P28" s="13"/>
      <c r="Q28" s="11"/>
      <c r="R28" s="11"/>
    </row>
    <row r="29" spans="1:22" x14ac:dyDescent="0.3">
      <c r="N29" s="2">
        <f>(150/1000)*PI()*(150/2000)^2</f>
        <v>2.6507188014663879E-3</v>
      </c>
      <c r="O29" s="3">
        <v>21.239719059458789</v>
      </c>
      <c r="P29" s="2">
        <f>O29*N29</f>
        <v>5.6300522648771396E-2</v>
      </c>
      <c r="Q29" s="11">
        <f>P29*1000/9.81</f>
        <v>5.7390950712305191</v>
      </c>
      <c r="R29" s="18">
        <f>Q29/3</f>
        <v>1.913031690410173</v>
      </c>
    </row>
    <row r="30" spans="1:22" x14ac:dyDescent="0.3">
      <c r="P30" s="4"/>
    </row>
    <row r="31" spans="1:22" x14ac:dyDescent="0.3">
      <c r="M31" s="11"/>
      <c r="N31" s="11"/>
      <c r="O31" s="11"/>
      <c r="P31" s="34"/>
      <c r="Q31" s="11"/>
      <c r="R31" s="11"/>
      <c r="S31" s="11"/>
      <c r="T31" s="11"/>
      <c r="U31" s="11"/>
      <c r="V31" s="11"/>
    </row>
    <row r="32" spans="1:22" x14ac:dyDescent="0.3">
      <c r="M32" s="11"/>
      <c r="N32" s="34"/>
      <c r="O32" s="34"/>
      <c r="P32" s="34"/>
      <c r="Q32" s="34"/>
      <c r="R32" s="34"/>
      <c r="S32" s="34"/>
      <c r="T32" s="34"/>
      <c r="U32" s="34"/>
      <c r="V32" s="11"/>
    </row>
    <row r="33" spans="13:22" x14ac:dyDescent="0.3">
      <c r="M33" s="11"/>
      <c r="N33" s="34"/>
      <c r="O33" s="34"/>
      <c r="P33" s="34"/>
      <c r="Q33" s="34"/>
      <c r="R33" s="34"/>
      <c r="S33" s="34"/>
      <c r="T33" s="34"/>
      <c r="U33" s="34"/>
      <c r="V33" s="11"/>
    </row>
    <row r="34" spans="13:22" x14ac:dyDescent="0.3">
      <c r="M34" s="11"/>
      <c r="N34" s="34"/>
      <c r="O34" s="34"/>
      <c r="P34" s="34"/>
      <c r="Q34" s="34"/>
      <c r="R34" s="34"/>
      <c r="S34" s="34"/>
      <c r="T34" s="34"/>
      <c r="U34" s="34"/>
      <c r="V34" s="11"/>
    </row>
    <row r="35" spans="13:22" x14ac:dyDescent="0.3">
      <c r="M35" s="11"/>
      <c r="N35" s="34"/>
      <c r="O35" s="34"/>
      <c r="P35" s="34"/>
      <c r="Q35" s="34"/>
      <c r="R35" s="34"/>
      <c r="S35" s="34"/>
      <c r="T35" s="34"/>
      <c r="U35" s="34"/>
      <c r="V35" s="11"/>
    </row>
    <row r="36" spans="13:22" x14ac:dyDescent="0.3">
      <c r="M36" s="11"/>
      <c r="N36" s="34"/>
      <c r="O36" s="34"/>
      <c r="P36" s="34"/>
      <c r="Q36" s="34"/>
      <c r="R36" s="34"/>
      <c r="S36" s="34"/>
      <c r="T36" s="34"/>
      <c r="U36" s="34"/>
      <c r="V36" s="11"/>
    </row>
    <row r="37" spans="13:22" x14ac:dyDescent="0.3">
      <c r="M37" s="11"/>
      <c r="N37" s="34"/>
      <c r="O37" s="34"/>
      <c r="P37" s="34"/>
      <c r="Q37" s="34"/>
      <c r="R37" s="34"/>
      <c r="S37" s="34"/>
      <c r="T37" s="34"/>
      <c r="U37" s="34"/>
      <c r="V37" s="11"/>
    </row>
    <row r="38" spans="13:22" x14ac:dyDescent="0.3">
      <c r="M38" s="11"/>
      <c r="N38" s="34"/>
      <c r="O38" s="34"/>
      <c r="P38" s="34"/>
      <c r="Q38" s="34"/>
      <c r="R38" s="34"/>
      <c r="S38" s="34"/>
      <c r="T38" s="34"/>
      <c r="U38" s="34"/>
      <c r="V38" s="11"/>
    </row>
    <row r="39" spans="13:22" x14ac:dyDescent="0.3">
      <c r="M39" s="11"/>
      <c r="N39" s="34"/>
      <c r="O39" s="34"/>
      <c r="P39" s="34"/>
      <c r="Q39" s="34"/>
      <c r="R39" s="34"/>
      <c r="S39" s="34"/>
      <c r="T39" s="34"/>
      <c r="U39" s="34"/>
      <c r="V39" s="11"/>
    </row>
    <row r="40" spans="13:22" x14ac:dyDescent="0.3">
      <c r="M40" s="11"/>
      <c r="N40" s="34"/>
      <c r="O40" s="34"/>
      <c r="P40" s="34"/>
      <c r="Q40" s="34"/>
      <c r="R40" s="34"/>
      <c r="S40" s="34"/>
      <c r="T40" s="34"/>
      <c r="U40" s="34"/>
      <c r="V40" s="11"/>
    </row>
    <row r="41" spans="13:22" x14ac:dyDescent="0.3">
      <c r="M41" s="11"/>
      <c r="N41" s="34"/>
      <c r="O41" s="34"/>
      <c r="P41" s="34"/>
      <c r="Q41" s="34"/>
      <c r="R41" s="34"/>
      <c r="S41" s="34"/>
      <c r="T41" s="34"/>
      <c r="U41" s="34"/>
      <c r="V41" s="11"/>
    </row>
    <row r="42" spans="13:22" x14ac:dyDescent="0.3">
      <c r="M42" s="11"/>
      <c r="N42" s="34"/>
      <c r="O42" s="34"/>
      <c r="P42" s="34"/>
      <c r="Q42" s="34"/>
      <c r="R42" s="34"/>
      <c r="S42" s="34"/>
      <c r="T42" s="34"/>
      <c r="U42" s="34"/>
      <c r="V42" s="11"/>
    </row>
    <row r="43" spans="13:22" x14ac:dyDescent="0.3">
      <c r="M43" s="11"/>
      <c r="N43" s="34"/>
      <c r="O43" s="34"/>
      <c r="P43" s="35"/>
      <c r="Q43" s="35"/>
      <c r="R43" s="34"/>
      <c r="S43" s="34"/>
      <c r="T43" s="34"/>
      <c r="U43" s="34"/>
      <c r="V43" s="11"/>
    </row>
    <row r="44" spans="13:22" x14ac:dyDescent="0.3">
      <c r="M44" s="11"/>
      <c r="N44" s="34"/>
      <c r="O44" s="34"/>
      <c r="P44" s="35"/>
      <c r="Q44" s="35"/>
      <c r="R44" s="34"/>
      <c r="S44" s="34"/>
      <c r="T44" s="34"/>
      <c r="U44" s="34"/>
      <c r="V44" s="11"/>
    </row>
    <row r="45" spans="13:22" x14ac:dyDescent="0.3">
      <c r="M45" s="11"/>
      <c r="N45" s="34"/>
      <c r="O45" s="34"/>
      <c r="P45" s="35"/>
      <c r="Q45" s="35"/>
      <c r="R45" s="34"/>
      <c r="S45" s="34"/>
      <c r="T45" s="34"/>
      <c r="U45" s="34"/>
      <c r="V45" s="11"/>
    </row>
    <row r="46" spans="13:22" x14ac:dyDescent="0.3">
      <c r="M46" s="11"/>
      <c r="N46" s="34"/>
      <c r="O46" s="34"/>
      <c r="P46" s="35"/>
      <c r="Q46" s="35"/>
      <c r="R46" s="34"/>
      <c r="S46" s="34"/>
      <c r="T46" s="34"/>
      <c r="U46" s="34"/>
      <c r="V46" s="11"/>
    </row>
    <row r="47" spans="13:22" x14ac:dyDescent="0.3"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3:22" x14ac:dyDescent="0.3"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3:22" x14ac:dyDescent="0.3"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YHB</cp:lastModifiedBy>
  <dcterms:created xsi:type="dcterms:W3CDTF">2016-06-22T13:02:07Z</dcterms:created>
  <dcterms:modified xsi:type="dcterms:W3CDTF">2016-12-06T14:53:47Z</dcterms:modified>
</cp:coreProperties>
</file>